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06"/>
  <workbookPr codeName="ThisWorkbook"/>
  <mc:AlternateContent xmlns:mc="http://schemas.openxmlformats.org/markup-compatibility/2006">
    <mc:Choice Requires="x15">
      <x15ac:absPath xmlns:x15ac="http://schemas.microsoft.com/office/spreadsheetml/2010/11/ac" url="/Users/BruceMaples/Downloads/"/>
    </mc:Choice>
  </mc:AlternateContent>
  <xr:revisionPtr revIDLastSave="0" documentId="8_{33C5D67D-42AF-AF43-83E6-FC5EAC217C5D}" xr6:coauthVersionLast="47" xr6:coauthVersionMax="47" xr10:uidLastSave="{00000000-0000-0000-0000-000000000000}"/>
  <bookViews>
    <workbookView xWindow="0" yWindow="620" windowWidth="28800" windowHeight="17380" xr2:uid="{00000000-000D-0000-FFFF-FFFF00000000}"/>
  </bookViews>
  <sheets>
    <sheet name="Sheet1" sheetId="1" r:id="rId1"/>
    <sheet name="Sheet2" sheetId="2" r:id="rId2"/>
  </sheets>
  <definedNames>
    <definedName name="Z_34397DDA_8BC8_0F42_B9E4_958B8B51812D_.wvu.Cols" localSheetId="0" hidden="1">Sheet1!$O:$U</definedName>
    <definedName name="Z_B1177F8A_0EDA_D247_8135_4A8BE0CE3ABC_.wvu.Cols" localSheetId="0" hidden="1">Sheet1!$K:$U</definedName>
  </definedNames>
  <calcPr calcId="191029"/>
  <customWorkbookViews>
    <customWorkbookView name="Full" guid="{FC39630D-B2FE-2A4E-BCED-40AB76C9E0F1}" windowWidth="1440" windowHeight="900" activeSheetId="1"/>
    <customWorkbookView name="Basic Swing" guid="{34397DDA-8BC8-0F42-B9E4-958B8B51812D}" windowWidth="1440" windowHeight="900" activeSheetId="1"/>
    <customWorkbookView name="Last Election" guid="{B1177F8A-0EDA-D247-8135-4A8BE0CE3ABC}" windowWidth="1440" windowHeight="90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8" i="1" l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17" i="1"/>
  <c r="U11" i="1"/>
  <c r="U13" i="1"/>
  <c r="U14" i="1"/>
  <c r="U15" i="1"/>
  <c r="U17" i="1"/>
  <c r="U18" i="1"/>
  <c r="U21" i="1"/>
  <c r="U25" i="1"/>
  <c r="U26" i="1"/>
  <c r="U27" i="1"/>
  <c r="U28" i="1"/>
  <c r="U29" i="1"/>
  <c r="U30" i="1"/>
  <c r="U31" i="1"/>
  <c r="U32" i="1"/>
  <c r="U35" i="1"/>
  <c r="U39" i="1"/>
  <c r="U41" i="1"/>
  <c r="U46" i="1"/>
  <c r="U49" i="1"/>
  <c r="U50" i="1"/>
  <c r="U51" i="1"/>
  <c r="U52" i="1"/>
  <c r="U53" i="1"/>
  <c r="U56" i="1"/>
  <c r="U58" i="1"/>
  <c r="U60" i="1"/>
  <c r="U61" i="1"/>
  <c r="U62" i="1"/>
  <c r="U63" i="1"/>
  <c r="U66" i="1"/>
  <c r="U70" i="1"/>
  <c r="U72" i="1"/>
  <c r="U80" i="1"/>
  <c r="U81" i="1"/>
  <c r="U83" i="1"/>
  <c r="U87" i="1"/>
  <c r="U88" i="1"/>
  <c r="U91" i="1"/>
  <c r="U92" i="1"/>
  <c r="U93" i="1"/>
  <c r="U94" i="1"/>
  <c r="U95" i="1"/>
  <c r="U96" i="1"/>
  <c r="U98" i="1"/>
  <c r="U99" i="1"/>
  <c r="U101" i="1"/>
  <c r="U103" i="1"/>
  <c r="U107" i="1"/>
  <c r="U109" i="1"/>
  <c r="U117" i="1"/>
  <c r="U118" i="1"/>
  <c r="U124" i="1"/>
  <c r="U125" i="1"/>
  <c r="U127" i="1"/>
  <c r="U130" i="1"/>
  <c r="U131" i="1"/>
  <c r="U132" i="1"/>
  <c r="U135" i="1"/>
  <c r="U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0" i="1"/>
  <c r="S23" i="1" a="1"/>
  <c r="S23" i="1" s="1"/>
  <c r="R23" i="1" a="1"/>
  <c r="R23" i="1" s="1"/>
  <c r="S33" i="1" a="1"/>
  <c r="S33" i="1" s="1"/>
  <c r="R33" i="1" a="1"/>
  <c r="R33" i="1" s="1"/>
  <c r="S19" i="1" a="1"/>
  <c r="S19" i="1" s="1"/>
  <c r="R19" i="1" a="1"/>
  <c r="R19" i="1" s="1"/>
  <c r="S108" i="1" a="1"/>
  <c r="S108" i="1" s="1"/>
  <c r="R108" i="1" a="1"/>
  <c r="R108" i="1" s="1"/>
  <c r="S106" i="1" a="1"/>
  <c r="S106" i="1" s="1"/>
  <c r="R106" i="1" a="1"/>
  <c r="R106" i="1" s="1"/>
  <c r="S105" i="1" a="1"/>
  <c r="S105" i="1" s="1"/>
  <c r="R105" i="1" a="1"/>
  <c r="R105" i="1" s="1"/>
  <c r="S104" i="1" a="1"/>
  <c r="S104" i="1" s="1"/>
  <c r="R104" i="1" a="1"/>
  <c r="R104" i="1" s="1"/>
  <c r="S102" i="1" a="1"/>
  <c r="S102" i="1" s="1"/>
  <c r="R102" i="1" a="1"/>
  <c r="R102" i="1" s="1"/>
  <c r="S100" i="1" a="1"/>
  <c r="S100" i="1" s="1"/>
  <c r="R100" i="1" a="1"/>
  <c r="R100" i="1" s="1"/>
  <c r="S97" i="1" a="1"/>
  <c r="S97" i="1" s="1"/>
  <c r="R97" i="1" a="1"/>
  <c r="R97" i="1" s="1"/>
  <c r="S90" i="1" a="1"/>
  <c r="S90" i="1" s="1"/>
  <c r="R90" i="1" a="1"/>
  <c r="R90" i="1" s="1"/>
  <c r="S89" i="1" a="1"/>
  <c r="S89" i="1" s="1"/>
  <c r="R89" i="1" a="1"/>
  <c r="R89" i="1" s="1"/>
  <c r="S86" i="1" a="1"/>
  <c r="S86" i="1" s="1"/>
  <c r="R86" i="1" a="1"/>
  <c r="R86" i="1" s="1"/>
  <c r="S85" i="1" a="1"/>
  <c r="S85" i="1" s="1"/>
  <c r="R85" i="1" a="1"/>
  <c r="R85" i="1" s="1"/>
  <c r="S84" i="1" a="1"/>
  <c r="S84" i="1" s="1"/>
  <c r="R84" i="1" a="1"/>
  <c r="R84" i="1" s="1"/>
  <c r="S82" i="1" a="1"/>
  <c r="S82" i="1" s="1"/>
  <c r="R82" i="1" a="1"/>
  <c r="R82" i="1" s="1"/>
  <c r="S79" i="1" a="1"/>
  <c r="S79" i="1" s="1"/>
  <c r="R79" i="1" a="1"/>
  <c r="R79" i="1" s="1"/>
  <c r="S78" i="1" a="1"/>
  <c r="S78" i="1" s="1"/>
  <c r="R78" i="1" a="1"/>
  <c r="R78" i="1" s="1"/>
  <c r="S77" i="1" a="1"/>
  <c r="S77" i="1" s="1"/>
  <c r="R77" i="1" a="1"/>
  <c r="R77" i="1" s="1"/>
  <c r="S76" i="1" a="1"/>
  <c r="S76" i="1" s="1"/>
  <c r="R76" i="1" a="1"/>
  <c r="R76" i="1" s="1"/>
  <c r="S75" i="1" a="1"/>
  <c r="S75" i="1" s="1"/>
  <c r="R75" i="1" a="1"/>
  <c r="R75" i="1" s="1"/>
  <c r="S74" i="1" a="1"/>
  <c r="S74" i="1" s="1"/>
  <c r="R74" i="1" a="1"/>
  <c r="R74" i="1" s="1"/>
  <c r="S73" i="1" a="1"/>
  <c r="S73" i="1" s="1"/>
  <c r="R73" i="1" a="1"/>
  <c r="R73" i="1" s="1"/>
  <c r="S71" i="1" a="1"/>
  <c r="S71" i="1" s="1"/>
  <c r="R71" i="1" a="1"/>
  <c r="R71" i="1" s="1"/>
  <c r="S69" i="1" a="1"/>
  <c r="S69" i="1" s="1"/>
  <c r="R69" i="1" a="1"/>
  <c r="R69" i="1" s="1"/>
  <c r="S68" i="1" a="1"/>
  <c r="S68" i="1" s="1"/>
  <c r="R68" i="1" a="1"/>
  <c r="R68" i="1" s="1"/>
  <c r="S67" i="1" a="1"/>
  <c r="S67" i="1" s="1"/>
  <c r="R67" i="1" a="1"/>
  <c r="R67" i="1" s="1"/>
  <c r="S65" i="1" a="1"/>
  <c r="S65" i="1" s="1"/>
  <c r="R65" i="1" a="1"/>
  <c r="R65" i="1" s="1"/>
  <c r="S64" i="1" a="1"/>
  <c r="S64" i="1" s="1"/>
  <c r="R64" i="1" a="1"/>
  <c r="R64" i="1" s="1"/>
  <c r="S59" i="1" a="1"/>
  <c r="S59" i="1" s="1"/>
  <c r="R59" i="1" a="1"/>
  <c r="R59" i="1" s="1"/>
  <c r="S57" i="1" a="1"/>
  <c r="S57" i="1" s="1"/>
  <c r="R57" i="1" a="1"/>
  <c r="R57" i="1" s="1"/>
  <c r="S55" i="1" a="1"/>
  <c r="S55" i="1" s="1"/>
  <c r="R55" i="1" a="1"/>
  <c r="R55" i="1" s="1"/>
  <c r="S54" i="1" a="1"/>
  <c r="S54" i="1" s="1"/>
  <c r="R54" i="1" a="1"/>
  <c r="R54" i="1" s="1"/>
  <c r="S48" i="1" a="1"/>
  <c r="S48" i="1" s="1"/>
  <c r="R48" i="1" a="1"/>
  <c r="R48" i="1" s="1"/>
  <c r="S47" i="1" a="1"/>
  <c r="S47" i="1" s="1"/>
  <c r="R47" i="1" a="1"/>
  <c r="R47" i="1" s="1"/>
  <c r="S45" i="1" a="1"/>
  <c r="S45" i="1" s="1"/>
  <c r="R45" i="1" a="1"/>
  <c r="R45" i="1" s="1"/>
  <c r="S44" i="1" a="1"/>
  <c r="S44" i="1" s="1"/>
  <c r="R44" i="1" a="1"/>
  <c r="R44" i="1" s="1"/>
  <c r="S43" i="1" a="1"/>
  <c r="S43" i="1" s="1"/>
  <c r="R43" i="1" a="1"/>
  <c r="R43" i="1" s="1"/>
  <c r="S42" i="1" a="1"/>
  <c r="S42" i="1" s="1"/>
  <c r="R42" i="1" a="1"/>
  <c r="R42" i="1" s="1"/>
  <c r="S40" i="1" a="1"/>
  <c r="S40" i="1" s="1"/>
  <c r="R40" i="1" a="1"/>
  <c r="R40" i="1" s="1"/>
  <c r="S38" i="1" a="1"/>
  <c r="S38" i="1" s="1"/>
  <c r="R38" i="1" a="1"/>
  <c r="R38" i="1" s="1"/>
  <c r="S37" i="1" a="1"/>
  <c r="S37" i="1" s="1"/>
  <c r="R37" i="1" a="1"/>
  <c r="R37" i="1" s="1"/>
  <c r="S36" i="1" a="1"/>
  <c r="S36" i="1" s="1"/>
  <c r="R36" i="1" a="1"/>
  <c r="R36" i="1" s="1"/>
  <c r="S34" i="1" a="1"/>
  <c r="S34" i="1" s="1"/>
  <c r="R34" i="1" a="1"/>
  <c r="R34" i="1" s="1"/>
  <c r="S24" i="1" a="1"/>
  <c r="S24" i="1" s="1"/>
  <c r="R24" i="1" a="1"/>
  <c r="R24" i="1" s="1"/>
  <c r="S22" i="1" a="1"/>
  <c r="S22" i="1" s="1"/>
  <c r="R22" i="1" a="1"/>
  <c r="R22" i="1" s="1"/>
  <c r="S20" i="1" a="1"/>
  <c r="S20" i="1" s="1"/>
  <c r="R20" i="1" a="1"/>
  <c r="R20" i="1" s="1"/>
  <c r="S16" i="1" a="1"/>
  <c r="S16" i="1" s="1"/>
  <c r="R16" i="1" a="1"/>
  <c r="R16" i="1" s="1"/>
  <c r="S12" i="1" a="1"/>
  <c r="S12" i="1" s="1"/>
  <c r="R12" i="1" a="1"/>
  <c r="R12" i="1" s="1"/>
  <c r="T23" i="1" l="1"/>
  <c r="U23" i="1" s="1"/>
  <c r="T16" i="1"/>
  <c r="U16" i="1" s="1"/>
  <c r="T34" i="1"/>
  <c r="U34" i="1" s="1"/>
  <c r="T40" i="1"/>
  <c r="U40" i="1" s="1"/>
  <c r="T45" i="1"/>
  <c r="U45" i="1" s="1"/>
  <c r="T55" i="1"/>
  <c r="U55" i="1" s="1"/>
  <c r="T65" i="1"/>
  <c r="U65" i="1" s="1"/>
  <c r="T71" i="1"/>
  <c r="U71" i="1" s="1"/>
  <c r="T76" i="1"/>
  <c r="U76" i="1" s="1"/>
  <c r="T82" i="1"/>
  <c r="U82" i="1" s="1"/>
  <c r="T89" i="1"/>
  <c r="U89" i="1" s="1"/>
  <c r="T102" i="1"/>
  <c r="U102" i="1" s="1"/>
  <c r="T108" i="1"/>
  <c r="U108" i="1" s="1"/>
  <c r="T36" i="1"/>
  <c r="U36" i="1" s="1"/>
  <c r="T47" i="1"/>
  <c r="U47" i="1" s="1"/>
  <c r="T67" i="1"/>
  <c r="U67" i="1" s="1"/>
  <c r="T77" i="1"/>
  <c r="U77" i="1" s="1"/>
  <c r="T90" i="1"/>
  <c r="U90" i="1" s="1"/>
  <c r="T33" i="1"/>
  <c r="U33" i="1" s="1"/>
  <c r="T19" i="1"/>
  <c r="U19" i="1" s="1"/>
  <c r="T37" i="1"/>
  <c r="U37" i="1" s="1"/>
  <c r="T48" i="1"/>
  <c r="U48" i="1" s="1"/>
  <c r="T68" i="1"/>
  <c r="U68" i="1" s="1"/>
  <c r="T78" i="1"/>
  <c r="U78" i="1" s="1"/>
  <c r="T97" i="1"/>
  <c r="U97" i="1" s="1"/>
  <c r="T12" i="1"/>
  <c r="U12" i="1" s="1"/>
  <c r="T24" i="1"/>
  <c r="U24" i="1" s="1"/>
  <c r="T38" i="1"/>
  <c r="U38" i="1" s="1"/>
  <c r="T44" i="1"/>
  <c r="U44" i="1" s="1"/>
  <c r="T54" i="1"/>
  <c r="U54" i="1" s="1"/>
  <c r="T64" i="1"/>
  <c r="U64" i="1" s="1"/>
  <c r="T69" i="1"/>
  <c r="U69" i="1" s="1"/>
  <c r="T75" i="1"/>
  <c r="U75" i="1" s="1"/>
  <c r="T79" i="1"/>
  <c r="U79" i="1" s="1"/>
  <c r="T86" i="1"/>
  <c r="U86" i="1" s="1"/>
  <c r="T100" i="1"/>
  <c r="U100" i="1" s="1"/>
  <c r="T106" i="1"/>
  <c r="U106" i="1" s="1"/>
  <c r="T20" i="1"/>
  <c r="U20" i="1" s="1"/>
  <c r="T42" i="1"/>
  <c r="U42" i="1" s="1"/>
  <c r="T57" i="1"/>
  <c r="U57" i="1" s="1"/>
  <c r="T73" i="1"/>
  <c r="U73" i="1" s="1"/>
  <c r="T84" i="1"/>
  <c r="U84" i="1" s="1"/>
  <c r="T104" i="1"/>
  <c r="U104" i="1" s="1"/>
  <c r="T22" i="1"/>
  <c r="U22" i="1" s="1"/>
  <c r="T43" i="1"/>
  <c r="U43" i="1" s="1"/>
  <c r="T59" i="1"/>
  <c r="U59" i="1" s="1"/>
  <c r="T74" i="1"/>
  <c r="U74" i="1" s="1"/>
  <c r="T85" i="1"/>
  <c r="U85" i="1" s="1"/>
  <c r="T105" i="1"/>
  <c r="U105" i="1" s="1"/>
  <c r="I135" i="1"/>
  <c r="G135" i="1"/>
  <c r="L135" i="1" s="1"/>
  <c r="D135" i="1"/>
  <c r="K135" i="1" s="1"/>
  <c r="I134" i="1"/>
  <c r="G134" i="1"/>
  <c r="D134" i="1"/>
  <c r="I133" i="1"/>
  <c r="G133" i="1"/>
  <c r="D133" i="1"/>
  <c r="I132" i="1"/>
  <c r="G132" i="1"/>
  <c r="L132" i="1" s="1"/>
  <c r="D132" i="1"/>
  <c r="K132" i="1" s="1"/>
  <c r="I131" i="1"/>
  <c r="G131" i="1"/>
  <c r="L131" i="1" s="1"/>
  <c r="D131" i="1"/>
  <c r="K131" i="1" s="1"/>
  <c r="I130" i="1"/>
  <c r="G130" i="1"/>
  <c r="L130" i="1" s="1"/>
  <c r="D130" i="1"/>
  <c r="K130" i="1" s="1"/>
  <c r="I129" i="1"/>
  <c r="G129" i="1"/>
  <c r="D129" i="1"/>
  <c r="I128" i="1"/>
  <c r="G128" i="1"/>
  <c r="D128" i="1"/>
  <c r="I127" i="1"/>
  <c r="G127" i="1"/>
  <c r="L127" i="1" s="1"/>
  <c r="D127" i="1"/>
  <c r="K127" i="1" s="1"/>
  <c r="I126" i="1"/>
  <c r="G126" i="1"/>
  <c r="D126" i="1"/>
  <c r="I125" i="1"/>
  <c r="G125" i="1"/>
  <c r="L125" i="1" s="1"/>
  <c r="D125" i="1"/>
  <c r="K125" i="1" s="1"/>
  <c r="I124" i="1"/>
  <c r="G124" i="1"/>
  <c r="L124" i="1" s="1"/>
  <c r="D124" i="1"/>
  <c r="K124" i="1" s="1"/>
  <c r="I123" i="1"/>
  <c r="G123" i="1"/>
  <c r="D123" i="1"/>
  <c r="I122" i="1"/>
  <c r="G122" i="1"/>
  <c r="D122" i="1"/>
  <c r="I121" i="1"/>
  <c r="G121" i="1"/>
  <c r="D121" i="1"/>
  <c r="I120" i="1"/>
  <c r="G120" i="1"/>
  <c r="D120" i="1"/>
  <c r="I119" i="1"/>
  <c r="G119" i="1"/>
  <c r="D119" i="1"/>
  <c r="I118" i="1"/>
  <c r="G118" i="1"/>
  <c r="L118" i="1" s="1"/>
  <c r="D118" i="1"/>
  <c r="K118" i="1" s="1"/>
  <c r="I117" i="1"/>
  <c r="G117" i="1"/>
  <c r="L117" i="1" s="1"/>
  <c r="D117" i="1"/>
  <c r="K117" i="1" s="1"/>
  <c r="L109" i="1"/>
  <c r="K109" i="1"/>
  <c r="I109" i="1"/>
  <c r="L108" i="1"/>
  <c r="K108" i="1"/>
  <c r="I108" i="1"/>
  <c r="L107" i="1"/>
  <c r="K107" i="1"/>
  <c r="I107" i="1"/>
  <c r="L106" i="1"/>
  <c r="K106" i="1"/>
  <c r="I106" i="1"/>
  <c r="L105" i="1"/>
  <c r="K105" i="1"/>
  <c r="I105" i="1"/>
  <c r="L104" i="1"/>
  <c r="K104" i="1"/>
  <c r="I104" i="1"/>
  <c r="L103" i="1"/>
  <c r="K103" i="1"/>
  <c r="I103" i="1"/>
  <c r="L102" i="1"/>
  <c r="K102" i="1"/>
  <c r="I102" i="1"/>
  <c r="L101" i="1"/>
  <c r="K101" i="1"/>
  <c r="I101" i="1"/>
  <c r="L100" i="1"/>
  <c r="K100" i="1"/>
  <c r="I100" i="1"/>
  <c r="L99" i="1"/>
  <c r="K99" i="1"/>
  <c r="I99" i="1"/>
  <c r="L98" i="1"/>
  <c r="K98" i="1"/>
  <c r="I98" i="1"/>
  <c r="L97" i="1"/>
  <c r="K97" i="1"/>
  <c r="I97" i="1"/>
  <c r="L96" i="1"/>
  <c r="K96" i="1"/>
  <c r="I96" i="1"/>
  <c r="L95" i="1"/>
  <c r="K95" i="1"/>
  <c r="I95" i="1"/>
  <c r="L94" i="1"/>
  <c r="K94" i="1"/>
  <c r="I94" i="1"/>
  <c r="L93" i="1"/>
  <c r="K93" i="1"/>
  <c r="I93" i="1"/>
  <c r="L92" i="1"/>
  <c r="K92" i="1"/>
  <c r="I92" i="1"/>
  <c r="L91" i="1"/>
  <c r="K91" i="1"/>
  <c r="I91" i="1"/>
  <c r="L90" i="1"/>
  <c r="K90" i="1"/>
  <c r="I90" i="1"/>
  <c r="L89" i="1"/>
  <c r="K89" i="1"/>
  <c r="I89" i="1"/>
  <c r="L88" i="1"/>
  <c r="K88" i="1"/>
  <c r="I88" i="1"/>
  <c r="L87" i="1"/>
  <c r="K87" i="1"/>
  <c r="I87" i="1"/>
  <c r="L86" i="1"/>
  <c r="K86" i="1"/>
  <c r="I86" i="1"/>
  <c r="L85" i="1"/>
  <c r="K85" i="1"/>
  <c r="I85" i="1"/>
  <c r="L84" i="1"/>
  <c r="K84" i="1"/>
  <c r="I84" i="1"/>
  <c r="L83" i="1"/>
  <c r="K83" i="1"/>
  <c r="I83" i="1"/>
  <c r="L82" i="1"/>
  <c r="K82" i="1"/>
  <c r="I82" i="1"/>
  <c r="L81" i="1"/>
  <c r="K81" i="1"/>
  <c r="I81" i="1"/>
  <c r="L80" i="1"/>
  <c r="K80" i="1"/>
  <c r="I80" i="1"/>
  <c r="L79" i="1"/>
  <c r="K79" i="1"/>
  <c r="I79" i="1"/>
  <c r="L78" i="1"/>
  <c r="K78" i="1"/>
  <c r="I78" i="1"/>
  <c r="L77" i="1"/>
  <c r="K77" i="1"/>
  <c r="I77" i="1"/>
  <c r="L76" i="1"/>
  <c r="K76" i="1"/>
  <c r="I76" i="1"/>
  <c r="L75" i="1"/>
  <c r="K75" i="1"/>
  <c r="I75" i="1"/>
  <c r="L74" i="1"/>
  <c r="K74" i="1"/>
  <c r="I74" i="1"/>
  <c r="L73" i="1"/>
  <c r="K73" i="1"/>
  <c r="I73" i="1"/>
  <c r="L72" i="1"/>
  <c r="K72" i="1"/>
  <c r="I72" i="1"/>
  <c r="L71" i="1"/>
  <c r="K71" i="1"/>
  <c r="I71" i="1"/>
  <c r="L70" i="1"/>
  <c r="K70" i="1"/>
  <c r="I70" i="1"/>
  <c r="L69" i="1"/>
  <c r="K69" i="1"/>
  <c r="I69" i="1"/>
  <c r="L68" i="1"/>
  <c r="K68" i="1"/>
  <c r="I68" i="1"/>
  <c r="L67" i="1"/>
  <c r="K67" i="1"/>
  <c r="I67" i="1"/>
  <c r="L66" i="1"/>
  <c r="K66" i="1"/>
  <c r="I66" i="1"/>
  <c r="L65" i="1"/>
  <c r="K65" i="1"/>
  <c r="I65" i="1"/>
  <c r="L64" i="1"/>
  <c r="K64" i="1"/>
  <c r="I64" i="1"/>
  <c r="L63" i="1"/>
  <c r="K63" i="1"/>
  <c r="I63" i="1"/>
  <c r="L62" i="1"/>
  <c r="K62" i="1"/>
  <c r="I62" i="1"/>
  <c r="L61" i="1"/>
  <c r="K61" i="1"/>
  <c r="I61" i="1"/>
  <c r="L60" i="1"/>
  <c r="K60" i="1"/>
  <c r="I60" i="1"/>
  <c r="L59" i="1"/>
  <c r="K59" i="1"/>
  <c r="I59" i="1"/>
  <c r="L58" i="1"/>
  <c r="K58" i="1"/>
  <c r="I58" i="1"/>
  <c r="L57" i="1"/>
  <c r="K57" i="1"/>
  <c r="I57" i="1"/>
  <c r="L56" i="1"/>
  <c r="K56" i="1"/>
  <c r="I56" i="1"/>
  <c r="L55" i="1"/>
  <c r="K55" i="1"/>
  <c r="I55" i="1"/>
  <c r="L54" i="1"/>
  <c r="K54" i="1"/>
  <c r="I54" i="1"/>
  <c r="L53" i="1"/>
  <c r="K53" i="1"/>
  <c r="I53" i="1"/>
  <c r="L52" i="1"/>
  <c r="K52" i="1"/>
  <c r="I52" i="1"/>
  <c r="L51" i="1"/>
  <c r="K51" i="1"/>
  <c r="I51" i="1"/>
  <c r="L50" i="1"/>
  <c r="K50" i="1"/>
  <c r="I50" i="1"/>
  <c r="L49" i="1"/>
  <c r="K49" i="1"/>
  <c r="I49" i="1"/>
  <c r="L48" i="1"/>
  <c r="K48" i="1"/>
  <c r="I48" i="1"/>
  <c r="L47" i="1"/>
  <c r="K47" i="1"/>
  <c r="I47" i="1"/>
  <c r="L46" i="1"/>
  <c r="K46" i="1"/>
  <c r="I46" i="1"/>
  <c r="L45" i="1"/>
  <c r="K45" i="1"/>
  <c r="I45" i="1"/>
  <c r="L44" i="1"/>
  <c r="K44" i="1"/>
  <c r="I44" i="1"/>
  <c r="L43" i="1"/>
  <c r="K43" i="1"/>
  <c r="I43" i="1"/>
  <c r="L42" i="1"/>
  <c r="K42" i="1"/>
  <c r="I42" i="1"/>
  <c r="L41" i="1"/>
  <c r="K41" i="1"/>
  <c r="I41" i="1"/>
  <c r="L40" i="1"/>
  <c r="K40" i="1"/>
  <c r="I40" i="1"/>
  <c r="L39" i="1"/>
  <c r="K39" i="1"/>
  <c r="I39" i="1"/>
  <c r="L38" i="1"/>
  <c r="K38" i="1"/>
  <c r="I38" i="1"/>
  <c r="L37" i="1"/>
  <c r="K37" i="1"/>
  <c r="I37" i="1"/>
  <c r="L36" i="1"/>
  <c r="K36" i="1"/>
  <c r="I36" i="1"/>
  <c r="L35" i="1"/>
  <c r="K35" i="1"/>
  <c r="I35" i="1"/>
  <c r="L34" i="1"/>
  <c r="K34" i="1"/>
  <c r="I34" i="1"/>
  <c r="L33" i="1"/>
  <c r="K33" i="1"/>
  <c r="I33" i="1"/>
  <c r="L32" i="1"/>
  <c r="K32" i="1"/>
  <c r="I32" i="1"/>
  <c r="L31" i="1"/>
  <c r="K31" i="1"/>
  <c r="I31" i="1"/>
  <c r="L30" i="1"/>
  <c r="K30" i="1"/>
  <c r="I30" i="1"/>
  <c r="L29" i="1"/>
  <c r="K29" i="1"/>
  <c r="I29" i="1"/>
  <c r="L28" i="1"/>
  <c r="K28" i="1"/>
  <c r="I28" i="1"/>
  <c r="L27" i="1"/>
  <c r="K27" i="1"/>
  <c r="I27" i="1"/>
  <c r="L26" i="1"/>
  <c r="K26" i="1"/>
  <c r="I26" i="1"/>
  <c r="L25" i="1"/>
  <c r="K25" i="1"/>
  <c r="I25" i="1"/>
  <c r="L24" i="1"/>
  <c r="K24" i="1"/>
  <c r="I24" i="1"/>
  <c r="L23" i="1"/>
  <c r="K23" i="1"/>
  <c r="I23" i="1"/>
  <c r="L22" i="1"/>
  <c r="K22" i="1"/>
  <c r="I22" i="1"/>
  <c r="L21" i="1"/>
  <c r="K21" i="1"/>
  <c r="I21" i="1"/>
  <c r="L20" i="1"/>
  <c r="K20" i="1"/>
  <c r="I20" i="1"/>
  <c r="L19" i="1"/>
  <c r="K19" i="1"/>
  <c r="I19" i="1"/>
  <c r="L18" i="1"/>
  <c r="K18" i="1"/>
  <c r="I18" i="1"/>
  <c r="L17" i="1"/>
  <c r="K17" i="1"/>
  <c r="I17" i="1"/>
  <c r="L16" i="1"/>
  <c r="K16" i="1"/>
  <c r="I16" i="1"/>
  <c r="L15" i="1"/>
  <c r="K15" i="1"/>
  <c r="I15" i="1"/>
  <c r="L14" i="1"/>
  <c r="K14" i="1"/>
  <c r="I14" i="1"/>
  <c r="L13" i="1"/>
  <c r="K13" i="1"/>
  <c r="I13" i="1"/>
  <c r="L12" i="1"/>
  <c r="K12" i="1"/>
  <c r="I12" i="1"/>
  <c r="L11" i="1"/>
  <c r="K11" i="1"/>
  <c r="I11" i="1"/>
  <c r="L10" i="1"/>
  <c r="K10" i="1"/>
  <c r="I10" i="1"/>
  <c r="M13" i="1" l="1"/>
  <c r="M21" i="1"/>
  <c r="M29" i="1"/>
  <c r="M37" i="1"/>
  <c r="M45" i="1"/>
  <c r="M135" i="1"/>
  <c r="I115" i="1"/>
  <c r="M14" i="1"/>
  <c r="M22" i="1"/>
  <c r="M30" i="1"/>
  <c r="M38" i="1"/>
  <c r="M46" i="1"/>
  <c r="M54" i="1"/>
  <c r="M62" i="1"/>
  <c r="M70" i="1"/>
  <c r="M78" i="1"/>
  <c r="M86" i="1"/>
  <c r="K120" i="1"/>
  <c r="R120" i="1" a="1"/>
  <c r="R120" i="1" s="1"/>
  <c r="T120" i="1" s="1"/>
  <c r="U120" i="1" s="1"/>
  <c r="K128" i="1"/>
  <c r="R128" i="1" a="1"/>
  <c r="R128" i="1" s="1"/>
  <c r="L133" i="1"/>
  <c r="S133" i="1" a="1"/>
  <c r="S133" i="1" s="1"/>
  <c r="L120" i="1"/>
  <c r="M120" i="1" s="1"/>
  <c r="S120" i="1" a="1"/>
  <c r="S120" i="1" s="1"/>
  <c r="K123" i="1"/>
  <c r="R123" i="1" a="1"/>
  <c r="R123" i="1" s="1"/>
  <c r="L128" i="1"/>
  <c r="S128" i="1" a="1"/>
  <c r="S128" i="1" s="1"/>
  <c r="L123" i="1"/>
  <c r="M123" i="1" s="1"/>
  <c r="S123" i="1" a="1"/>
  <c r="S123" i="1" s="1"/>
  <c r="K126" i="1"/>
  <c r="R126" i="1" a="1"/>
  <c r="R126" i="1" s="1"/>
  <c r="K134" i="1"/>
  <c r="R134" i="1" a="1"/>
  <c r="R134" i="1" s="1"/>
  <c r="K121" i="1"/>
  <c r="R121" i="1" a="1"/>
  <c r="R121" i="1" s="1"/>
  <c r="L126" i="1"/>
  <c r="S126" i="1" a="1"/>
  <c r="S126" i="1" s="1"/>
  <c r="K129" i="1"/>
  <c r="R129" i="1" a="1"/>
  <c r="R129" i="1" s="1"/>
  <c r="L134" i="1"/>
  <c r="S134" i="1" a="1"/>
  <c r="S134" i="1" s="1"/>
  <c r="L129" i="1"/>
  <c r="S129" i="1" a="1"/>
  <c r="S129" i="1" s="1"/>
  <c r="L121" i="1"/>
  <c r="S121" i="1" a="1"/>
  <c r="S121" i="1" s="1"/>
  <c r="K119" i="1"/>
  <c r="R119" i="1" a="1"/>
  <c r="R119" i="1" s="1"/>
  <c r="L119" i="1"/>
  <c r="S119" i="1" a="1"/>
  <c r="S119" i="1" s="1"/>
  <c r="K122" i="1"/>
  <c r="R122" i="1" a="1"/>
  <c r="R122" i="1" s="1"/>
  <c r="L122" i="1"/>
  <c r="S122" i="1" a="1"/>
  <c r="S122" i="1" s="1"/>
  <c r="K133" i="1"/>
  <c r="R133" i="1" a="1"/>
  <c r="R133" i="1" s="1"/>
  <c r="I114" i="1"/>
  <c r="I7" i="1"/>
  <c r="M118" i="1"/>
  <c r="M124" i="1"/>
  <c r="M130" i="1"/>
  <c r="M132" i="1"/>
  <c r="M11" i="1"/>
  <c r="M19" i="1"/>
  <c r="M27" i="1"/>
  <c r="M35" i="1"/>
  <c r="M43" i="1"/>
  <c r="M10" i="1"/>
  <c r="M18" i="1"/>
  <c r="M26" i="1"/>
  <c r="M34" i="1"/>
  <c r="M42" i="1"/>
  <c r="M50" i="1"/>
  <c r="M58" i="1"/>
  <c r="M66" i="1"/>
  <c r="M74" i="1"/>
  <c r="M82" i="1"/>
  <c r="M90" i="1"/>
  <c r="M98" i="1"/>
  <c r="M106" i="1"/>
  <c r="M71" i="1"/>
  <c r="M16" i="1"/>
  <c r="M24" i="1"/>
  <c r="M32" i="1"/>
  <c r="M40" i="1"/>
  <c r="M48" i="1"/>
  <c r="M56" i="1"/>
  <c r="M64" i="1"/>
  <c r="M72" i="1"/>
  <c r="M80" i="1"/>
  <c r="M88" i="1"/>
  <c r="M96" i="1"/>
  <c r="M104" i="1"/>
  <c r="M63" i="1"/>
  <c r="M103" i="1"/>
  <c r="M79" i="1"/>
  <c r="M95" i="1"/>
  <c r="M55" i="1"/>
  <c r="M87" i="1"/>
  <c r="M57" i="1"/>
  <c r="M61" i="1"/>
  <c r="M69" i="1"/>
  <c r="M93" i="1"/>
  <c r="M101" i="1"/>
  <c r="M109" i="1"/>
  <c r="M15" i="1"/>
  <c r="M23" i="1"/>
  <c r="M31" i="1"/>
  <c r="M39" i="1"/>
  <c r="M47" i="1"/>
  <c r="M59" i="1"/>
  <c r="M67" i="1"/>
  <c r="M75" i="1"/>
  <c r="M83" i="1"/>
  <c r="M91" i="1"/>
  <c r="M94" i="1"/>
  <c r="M99" i="1"/>
  <c r="M102" i="1"/>
  <c r="M107" i="1"/>
  <c r="M53" i="1"/>
  <c r="M85" i="1"/>
  <c r="M51" i="1"/>
  <c r="M17" i="1"/>
  <c r="M25" i="1"/>
  <c r="M33" i="1"/>
  <c r="M41" i="1"/>
  <c r="M49" i="1"/>
  <c r="M117" i="1"/>
  <c r="M125" i="1"/>
  <c r="M127" i="1"/>
  <c r="M131" i="1"/>
  <c r="M77" i="1"/>
  <c r="M12" i="1"/>
  <c r="M20" i="1"/>
  <c r="M28" i="1"/>
  <c r="M36" i="1"/>
  <c r="M44" i="1"/>
  <c r="M52" i="1"/>
  <c r="M60" i="1"/>
  <c r="M65" i="1"/>
  <c r="M68" i="1"/>
  <c r="M73" i="1"/>
  <c r="M76" i="1"/>
  <c r="M81" i="1"/>
  <c r="M84" i="1"/>
  <c r="M89" i="1"/>
  <c r="M92" i="1"/>
  <c r="M97" i="1"/>
  <c r="M100" i="1"/>
  <c r="M105" i="1"/>
  <c r="M108" i="1"/>
  <c r="I8" i="1"/>
  <c r="M126" i="1" l="1"/>
  <c r="M129" i="1"/>
  <c r="M119" i="1"/>
  <c r="M133" i="1"/>
  <c r="M134" i="1"/>
  <c r="M122" i="1"/>
  <c r="M121" i="1"/>
  <c r="M128" i="1"/>
  <c r="T121" i="1"/>
  <c r="U121" i="1" s="1"/>
  <c r="T122" i="1"/>
  <c r="U122" i="1" s="1"/>
  <c r="T128" i="1"/>
  <c r="U128" i="1" s="1"/>
  <c r="T134" i="1"/>
  <c r="U134" i="1" s="1"/>
  <c r="T133" i="1"/>
  <c r="U133" i="1" s="1"/>
  <c r="T119" i="1"/>
  <c r="T129" i="1"/>
  <c r="U129" i="1" s="1"/>
  <c r="T126" i="1"/>
  <c r="U126" i="1" s="1"/>
  <c r="T123" i="1"/>
  <c r="U123" i="1" s="1"/>
  <c r="T8" i="1"/>
  <c r="T7" i="1"/>
  <c r="M7" i="1"/>
  <c r="M8" i="1"/>
  <c r="U119" i="1" l="1"/>
  <c r="T115" i="1"/>
  <c r="M114" i="1"/>
  <c r="T114" i="1"/>
  <c r="M11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<sst xmlns="http://schemas.openxmlformats.org/spreadsheetml/2006/main" count="523" uniqueCount="268">
  <si>
    <t>Enter your predicted Dem swing</t>
  </si>
  <si>
    <t>Kentucky House</t>
  </si>
  <si>
    <t>Current</t>
  </si>
  <si>
    <t>Result</t>
  </si>
  <si>
    <t>R</t>
  </si>
  <si>
    <t>D</t>
  </si>
  <si>
    <t>H Dist</t>
  </si>
  <si>
    <t>Republican</t>
  </si>
  <si>
    <t>Votes</t>
  </si>
  <si>
    <t>%age</t>
  </si>
  <si>
    <t>Democrat</t>
  </si>
  <si>
    <t>Winner</t>
  </si>
  <si>
    <t>R Result</t>
  </si>
  <si>
    <t>D Result</t>
  </si>
  <si>
    <t>Rudy</t>
  </si>
  <si>
    <t>Fountain</t>
  </si>
  <si>
    <t>Holloway</t>
  </si>
  <si>
    <t>Bridges</t>
  </si>
  <si>
    <t>Singler</t>
  </si>
  <si>
    <t>Williams</t>
  </si>
  <si>
    <t>Smith</t>
  </si>
  <si>
    <t>Imes</t>
  </si>
  <si>
    <t>Hines</t>
  </si>
  <si>
    <t>Freeland</t>
  </si>
  <si>
    <t>Edwards</t>
  </si>
  <si>
    <t>Miles</t>
  </si>
  <si>
    <t>Thomas</t>
  </si>
  <si>
    <t>Dossett</t>
  </si>
  <si>
    <t>Dillard</t>
  </si>
  <si>
    <t>Calloway</t>
  </si>
  <si>
    <t>Whipple</t>
  </si>
  <si>
    <t>Payne</t>
  </si>
  <si>
    <t>Gooch</t>
  </si>
  <si>
    <t>Ayer</t>
  </si>
  <si>
    <t>Johnson</t>
  </si>
  <si>
    <t>Lewis</t>
  </si>
  <si>
    <t>Garner</t>
  </si>
  <si>
    <t>Raymer</t>
  </si>
  <si>
    <t>Petrie</t>
  </si>
  <si>
    <t>Duvall</t>
  </si>
  <si>
    <t>Heavrin</t>
  </si>
  <si>
    <t>Meredith</t>
  </si>
  <si>
    <t>Jackson</t>
  </si>
  <si>
    <t>Neighbors</t>
  </si>
  <si>
    <t>Humble</t>
  </si>
  <si>
    <t>McPherson</t>
  </si>
  <si>
    <t>Riley</t>
  </si>
  <si>
    <t>Bivens</t>
  </si>
  <si>
    <t>Pennington</t>
  </si>
  <si>
    <t>Bratcher</t>
  </si>
  <si>
    <t>Griffee</t>
  </si>
  <si>
    <t>Tate</t>
  </si>
  <si>
    <t>Chapman</t>
  </si>
  <si>
    <t>Bauman</t>
  </si>
  <si>
    <t>Baker</t>
  </si>
  <si>
    <t>Findley</t>
  </si>
  <si>
    <t>Grossberg</t>
  </si>
  <si>
    <t>Witten</t>
  </si>
  <si>
    <t>Davis</t>
  </si>
  <si>
    <t>Bojanowski</t>
  </si>
  <si>
    <t>Nemes</t>
  </si>
  <si>
    <t>Jolly</t>
  </si>
  <si>
    <t>Stalker</t>
  </si>
  <si>
    <t>Willner</t>
  </si>
  <si>
    <t>Hodgson</t>
  </si>
  <si>
    <t>Zorn</t>
  </si>
  <si>
    <t>Callaway</t>
  </si>
  <si>
    <t>Stovall</t>
  </si>
  <si>
    <t>McKeehan</t>
  </si>
  <si>
    <t>Roarx</t>
  </si>
  <si>
    <t>Lockett</t>
  </si>
  <si>
    <t>Stanford</t>
  </si>
  <si>
    <t>Kulkarni</t>
  </si>
  <si>
    <t>Cottrell</t>
  </si>
  <si>
    <t>Marzian</t>
  </si>
  <si>
    <t>Watkins</t>
  </si>
  <si>
    <t>Stevenson</t>
  </si>
  <si>
    <t>Chester-Burton</t>
  </si>
  <si>
    <t>Jefferson</t>
  </si>
  <si>
    <t>Moore</t>
  </si>
  <si>
    <t>DeVore</t>
  </si>
  <si>
    <t>Gentry</t>
  </si>
  <si>
    <t>Rabourn</t>
  </si>
  <si>
    <t>Adams</t>
  </si>
  <si>
    <t>Fleming</t>
  </si>
  <si>
    <t>Farrow</t>
  </si>
  <si>
    <t>Huff</t>
  </si>
  <si>
    <t>Massaroni</t>
  </si>
  <si>
    <t>Pollock</t>
  </si>
  <si>
    <t>Upchurch</t>
  </si>
  <si>
    <t>Tipton</t>
  </si>
  <si>
    <t>Elliott</t>
  </si>
  <si>
    <t>King</t>
  </si>
  <si>
    <t>Sexton</t>
  </si>
  <si>
    <t>Fister</t>
  </si>
  <si>
    <t>Bingham</t>
  </si>
  <si>
    <t>Thompson</t>
  </si>
  <si>
    <t>Hancock</t>
  </si>
  <si>
    <t>Decker</t>
  </si>
  <si>
    <t>Osborne</t>
  </si>
  <si>
    <t>Proctor</t>
  </si>
  <si>
    <t>Flowers</t>
  </si>
  <si>
    <t>Maddox</t>
  </si>
  <si>
    <t>Hampton</t>
  </si>
  <si>
    <t>Kidwell</t>
  </si>
  <si>
    <t>Banta</t>
  </si>
  <si>
    <t>Moser</t>
  </si>
  <si>
    <t>Crabbe</t>
  </si>
  <si>
    <t>Dietz</t>
  </si>
  <si>
    <t>Currin</t>
  </si>
  <si>
    <t>Roberts</t>
  </si>
  <si>
    <t>Houston-Nienaber</t>
  </si>
  <si>
    <t>Hatton</t>
  </si>
  <si>
    <t>Lehman</t>
  </si>
  <si>
    <t>Clines</t>
  </si>
  <si>
    <t>Long</t>
  </si>
  <si>
    <t>Doan</t>
  </si>
  <si>
    <t>Stangel</t>
  </si>
  <si>
    <t>Lawrence</t>
  </si>
  <si>
    <t>Bray</t>
  </si>
  <si>
    <t>Riddle</t>
  </si>
  <si>
    <t>Koch</t>
  </si>
  <si>
    <t>Dotson</t>
  </si>
  <si>
    <t>Houlihan</t>
  </si>
  <si>
    <t>Hale</t>
  </si>
  <si>
    <t>Burke</t>
  </si>
  <si>
    <t>Donworth</t>
  </si>
  <si>
    <t>Griffith</t>
  </si>
  <si>
    <t>Brown</t>
  </si>
  <si>
    <t>Hart</t>
  </si>
  <si>
    <t>Aull</t>
  </si>
  <si>
    <t>Meade</t>
  </si>
  <si>
    <t>Gordon</t>
  </si>
  <si>
    <t>Wilson</t>
  </si>
  <si>
    <t>Branscum</t>
  </si>
  <si>
    <t>Fugate</t>
  </si>
  <si>
    <t>Hall</t>
  </si>
  <si>
    <t>Bowling</t>
  </si>
  <si>
    <t>Grossl</t>
  </si>
  <si>
    <t>Truett</t>
  </si>
  <si>
    <t>Wesley</t>
  </si>
  <si>
    <t>Blanton</t>
  </si>
  <si>
    <t>Camuel</t>
  </si>
  <si>
    <t>Whitake</t>
  </si>
  <si>
    <t>Spencer</t>
  </si>
  <si>
    <t>Laferty</t>
  </si>
  <si>
    <t>Flannery</t>
  </si>
  <si>
    <t>McCool</t>
  </si>
  <si>
    <t>Womack</t>
  </si>
  <si>
    <t>White</t>
  </si>
  <si>
    <t>Sharp</t>
  </si>
  <si>
    <t>Kentucky Senate</t>
  </si>
  <si>
    <t>S Dist</t>
  </si>
  <si>
    <t>Rep</t>
  </si>
  <si>
    <t>Dem</t>
  </si>
  <si>
    <t>Carroll</t>
  </si>
  <si>
    <t>Mills</t>
  </si>
  <si>
    <t>Pritchett</t>
  </si>
  <si>
    <t>Tichenor</t>
  </si>
  <si>
    <t>Easley</t>
  </si>
  <si>
    <t>Boswell</t>
  </si>
  <si>
    <t>Deneen</t>
  </si>
  <si>
    <t>Bledsoe</t>
  </si>
  <si>
    <t>O’Brien</t>
  </si>
  <si>
    <t>Higdon</t>
  </si>
  <si>
    <t>Wise</t>
  </si>
  <si>
    <t>Webb</t>
  </si>
  <si>
    <t>Barton</t>
  </si>
  <si>
    <t>Douglas</t>
  </si>
  <si>
    <t>Eddy</t>
  </si>
  <si>
    <t>Frommeyer</t>
  </si>
  <si>
    <t>Heinrich</t>
  </si>
  <si>
    <t>Peden</t>
  </si>
  <si>
    <t>Berg</t>
  </si>
  <si>
    <t>Alvarado</t>
  </si>
  <si>
    <t>Buckman</t>
  </si>
  <si>
    <t>Allen</t>
  </si>
  <si>
    <t>Carpenter</t>
  </si>
  <si>
    <t>Cintra</t>
  </si>
  <si>
    <r>
      <rPr>
        <b/>
        <u/>
        <sz val="16"/>
        <color rgb="FF000090"/>
        <rFont val="Arial"/>
        <family val="2"/>
      </rPr>
      <t xml:space="preserve">2026 Kentucky Legislature Predictor </t>
    </r>
    <r>
      <rPr>
        <b/>
        <i/>
        <u/>
        <sz val="10"/>
        <color rgb="FF000090"/>
        <rFont val="Arial"/>
        <family val="2"/>
      </rPr>
      <t>(version 2.0)</t>
    </r>
  </si>
  <si>
    <t>Forman/Stoess</t>
  </si>
  <si>
    <t>Bowsell</t>
  </si>
  <si>
    <t>Quisenberry</t>
  </si>
  <si>
    <t>Deneen/Grider</t>
  </si>
  <si>
    <t>Gatrost</t>
  </si>
  <si>
    <t>Dean</t>
  </si>
  <si>
    <t>Bayers/Camey/Mudd/Robinson/Shelburne/Smith/Victery</t>
  </si>
  <si>
    <t>Jones/Truitt</t>
  </si>
  <si>
    <t>Pollard</t>
  </si>
  <si>
    <t>Corley/Jolly</t>
  </si>
  <si>
    <t>Elkins</t>
  </si>
  <si>
    <t>Smith/Wesley</t>
  </si>
  <si>
    <t>McIntosh</t>
  </si>
  <si>
    <t>Adams/Farley</t>
  </si>
  <si>
    <t>McIntosh/Whitehead</t>
  </si>
  <si>
    <t>Cox/Heath/Holloway</t>
  </si>
  <si>
    <t>McVicker</t>
  </si>
  <si>
    <t>Campbell</t>
  </si>
  <si>
    <t>Calloway/Cantwell</t>
  </si>
  <si>
    <t>Glass</t>
  </si>
  <si>
    <t>Randolph</t>
  </si>
  <si>
    <t>Pate/Shephard</t>
  </si>
  <si>
    <t>Haynes</t>
  </si>
  <si>
    <t>Waddell</t>
  </si>
  <si>
    <t>Bivens/Caven</t>
  </si>
  <si>
    <t>Carter/Frazier/Redmon/Smith</t>
  </si>
  <si>
    <t>Doman</t>
  </si>
  <si>
    <t>Blausey</t>
  </si>
  <si>
    <t>Grossberg/Lyles/Morley/Subedi</t>
  </si>
  <si>
    <t>Hardin/LeBlanc</t>
  </si>
  <si>
    <t>Ligon</t>
  </si>
  <si>
    <t>Stalker/Todd</t>
  </si>
  <si>
    <t>Jungbert/Shultz</t>
  </si>
  <si>
    <t>Hodgson/Toler</t>
  </si>
  <si>
    <t>Callway</t>
  </si>
  <si>
    <t>Dunegan/Kulkarni</t>
  </si>
  <si>
    <t>Bell/McAtee</t>
  </si>
  <si>
    <t>Chester-Burton/Slaw/Wade</t>
  </si>
  <si>
    <t>Thompson/Timoney</t>
  </si>
  <si>
    <t>Woolridge</t>
  </si>
  <si>
    <t>Gilkison/Rabourn</t>
  </si>
  <si>
    <t>Bellows/Kulkarni</t>
  </si>
  <si>
    <t>Netherton</t>
  </si>
  <si>
    <t>Jones/Neal</t>
  </si>
  <si>
    <t>Saucedo/Sexton</t>
  </si>
  <si>
    <t>Graves</t>
  </si>
  <si>
    <t>Monarch</t>
  </si>
  <si>
    <t>Sears/White</t>
  </si>
  <si>
    <t>Reid</t>
  </si>
  <si>
    <t>Marshall/Simpkins</t>
  </si>
  <si>
    <t>Banta/Cuzick/Young</t>
  </si>
  <si>
    <t>Berger/Moser</t>
  </si>
  <si>
    <t>McHargue/Whalen</t>
  </si>
  <si>
    <t>Ellis</t>
  </si>
  <si>
    <t>Amin</t>
  </si>
  <si>
    <t>Doan/Forman</t>
  </si>
  <si>
    <t>Snapp/Stangel</t>
  </si>
  <si>
    <t>Fisher/Huber</t>
  </si>
  <si>
    <t>Harris</t>
  </si>
  <si>
    <t>Konstantopoulos/Yates</t>
  </si>
  <si>
    <t>Houlihan/Kirk</t>
  </si>
  <si>
    <t>Charles/Denniston/Williams</t>
  </si>
  <si>
    <t>Forsyth</t>
  </si>
  <si>
    <t>Hicks</t>
  </si>
  <si>
    <t>Donworth/Palumbo</t>
  </si>
  <si>
    <t>Hart/Montano</t>
  </si>
  <si>
    <t>Russell</t>
  </si>
  <si>
    <t>Gordon/Siimpson</t>
  </si>
  <si>
    <t>Looney</t>
  </si>
  <si>
    <t>Chaffin</t>
  </si>
  <si>
    <t>Billings/Hensley</t>
  </si>
  <si>
    <t>Rivera</t>
  </si>
  <si>
    <t>Whitaker</t>
  </si>
  <si>
    <t>Crase/Hesterberg</t>
  </si>
  <si>
    <t>Turner</t>
  </si>
  <si>
    <t>Skaggs</t>
  </si>
  <si>
    <t>Daley</t>
  </si>
  <si>
    <t>Inc?</t>
  </si>
  <si>
    <t>House R Uncontested</t>
  </si>
  <si>
    <t>House D Uncontested</t>
  </si>
  <si>
    <t>Senate R Uncontested</t>
  </si>
  <si>
    <t>Enter your incumbent bonus</t>
  </si>
  <si>
    <t>Last Election</t>
  </si>
  <si>
    <t>Basic Swing</t>
  </si>
  <si>
    <t>With Incumbents and Actual Candidates</t>
  </si>
  <si>
    <t>Gap</t>
  </si>
  <si>
    <t>Flip?</t>
  </si>
  <si>
    <t>Uncontested Seats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</si>
</sst>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i/>
      <sz val="10"/>
      <color theme="1"/>
      <name val="Arial"/>
      <family val="2"/>
      <scheme val="minor"/>
    </font>
    <font>
      <b/>
      <sz val="12"/>
      <color rgb="FFFFFFFF"/>
      <name val="Arial"/>
      <family val="2"/>
      <scheme val="minor"/>
    </font>
    <font>
      <sz val="10"/>
      <name val="Arial"/>
      <family val="2"/>
    </font>
    <font>
      <b/>
      <sz val="12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color rgb="FF000000"/>
      <name val="Arial"/>
      <family val="2"/>
    </font>
    <font>
      <b/>
      <u/>
      <sz val="16"/>
      <color rgb="FF000090"/>
      <name val="Arial"/>
      <family val="2"/>
    </font>
    <font>
      <b/>
      <i/>
      <u/>
      <sz val="10"/>
      <color rgb="FF000090"/>
      <name val="Arial"/>
      <family val="2"/>
    </font>
    <font>
      <sz val="10"/>
      <color rgb="FF000000"/>
      <name val="Arial"/>
      <family val="2"/>
      <scheme val="minor"/>
    </font>
    <font>
      <i/>
      <sz val="10"/>
      <color rgb="FF00000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0"/>
      <color rgb="FF000000"/>
      <name val="Arial"/>
      <family val="2"/>
      <scheme val="minor"/>
    </font>
    <font>
      <b/>
      <sz val="12"/>
      <color rgb="FF000000"/>
      <name val="Arial"/>
      <family val="2"/>
      <scheme val="minor"/>
    </font>
    <font>
      <b/>
      <sz val="10"/>
      <color theme="0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0090"/>
        <bgColor rgb="FF000090"/>
      </patternFill>
    </fill>
    <fill>
      <patternFill patternType="solid">
        <fgColor rgb="FFFFFFFF"/>
        <bgColor rgb="FFFFFFFF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1"/>
        <bgColor indexed="64"/>
      </patternFill>
    </fill>
  </fills>
  <borders count="29"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/>
    <xf numFmtId="9" fontId="10" fillId="0" borderId="0" applyFont="0" applyFill="0" applyBorder="0" applyAlignment="0" applyProtection="0"/>
  </cellStyleXfs>
  <cellXfs count="118">
    <xf numFmtId="0" fontId="0" fillId="0" borderId="0" xfId="0"/>
    <xf numFmtId="0" fontId="1" fillId="0" borderId="0" xfId="0" applyFont="1" applyAlignment="1">
      <alignment horizontal="right"/>
    </xf>
    <xf numFmtId="9" fontId="1" fillId="0" borderId="0" xfId="0" applyNumberFormat="1" applyFont="1"/>
    <xf numFmtId="0" fontId="2" fillId="0" borderId="0" xfId="0" applyFont="1" applyAlignment="1">
      <alignment horizontal="right"/>
    </xf>
    <xf numFmtId="0" fontId="5" fillId="0" borderId="0" xfId="0" applyFont="1"/>
    <xf numFmtId="0" fontId="1" fillId="0" borderId="0" xfId="0" applyFont="1" applyAlignment="1">
      <alignment horizontal="center"/>
    </xf>
    <xf numFmtId="0" fontId="1" fillId="0" borderId="4" xfId="0" applyFont="1" applyBorder="1" applyAlignment="1">
      <alignment horizontal="right"/>
    </xf>
    <xf numFmtId="0" fontId="1" fillId="0" borderId="5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right"/>
    </xf>
    <xf numFmtId="0" fontId="6" fillId="0" borderId="1" xfId="0" applyFont="1" applyBorder="1" applyAlignment="1">
      <alignment horizontal="center"/>
    </xf>
    <xf numFmtId="0" fontId="7" fillId="0" borderId="0" xfId="0" applyFont="1"/>
    <xf numFmtId="0" fontId="0" fillId="0" borderId="0" xfId="0" applyAlignment="1">
      <alignment horizontal="right"/>
    </xf>
    <xf numFmtId="9" fontId="0" fillId="0" borderId="0" xfId="0" applyNumberFormat="1" applyAlignment="1">
      <alignment horizontal="right"/>
    </xf>
    <xf numFmtId="0" fontId="7" fillId="0" borderId="0" xfId="0" applyFont="1" applyAlignment="1">
      <alignment horizontal="right"/>
    </xf>
    <xf numFmtId="0" fontId="6" fillId="0" borderId="2" xfId="0" applyFont="1" applyBorder="1" applyAlignment="1">
      <alignment horizontal="center"/>
    </xf>
    <xf numFmtId="0" fontId="4" fillId="0" borderId="3" xfId="0" applyFont="1" applyBorder="1"/>
    <xf numFmtId="0" fontId="8" fillId="0" borderId="0" xfId="0" applyFont="1"/>
    <xf numFmtId="0" fontId="0" fillId="0" borderId="0" xfId="0" applyAlignment="1">
      <alignment horizontal="center"/>
    </xf>
    <xf numFmtId="0" fontId="11" fillId="0" borderId="0" xfId="0" applyFont="1" applyAlignment="1">
      <alignment horizontal="right"/>
    </xf>
    <xf numFmtId="9" fontId="0" fillId="0" borderId="0" xfId="0" applyNumberFormat="1"/>
    <xf numFmtId="0" fontId="4" fillId="4" borderId="0" xfId="0" applyFont="1" applyFill="1" applyBorder="1"/>
    <xf numFmtId="0" fontId="1" fillId="4" borderId="0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0" fontId="1" fillId="4" borderId="0" xfId="0" applyFont="1" applyFill="1" applyAlignment="1">
      <alignment horizontal="center"/>
    </xf>
    <xf numFmtId="0" fontId="6" fillId="0" borderId="6" xfId="0" applyFont="1" applyBorder="1" applyAlignment="1">
      <alignment horizontal="center"/>
    </xf>
    <xf numFmtId="0" fontId="4" fillId="0" borderId="7" xfId="0" applyFont="1" applyBorder="1"/>
    <xf numFmtId="0" fontId="0" fillId="4" borderId="0" xfId="0" applyFill="1"/>
    <xf numFmtId="49" fontId="1" fillId="4" borderId="0" xfId="0" applyNumberFormat="1" applyFont="1" applyFill="1" applyAlignment="1">
      <alignment horizontal="center"/>
    </xf>
    <xf numFmtId="0" fontId="1" fillId="0" borderId="10" xfId="0" applyFont="1" applyBorder="1" applyAlignment="1">
      <alignment horizontal="center"/>
    </xf>
    <xf numFmtId="0" fontId="1" fillId="4" borderId="0" xfId="0" applyFont="1" applyFill="1" applyBorder="1" applyAlignment="1"/>
    <xf numFmtId="0" fontId="1" fillId="0" borderId="0" xfId="0" applyFont="1" applyBorder="1" applyAlignment="1">
      <alignment horizontal="right"/>
    </xf>
    <xf numFmtId="0" fontId="1" fillId="0" borderId="14" xfId="0" applyFont="1" applyBorder="1" applyAlignment="1">
      <alignment horizontal="right"/>
    </xf>
    <xf numFmtId="0" fontId="6" fillId="0" borderId="13" xfId="0" applyFont="1" applyBorder="1" applyAlignment="1"/>
    <xf numFmtId="0" fontId="4" fillId="0" borderId="12" xfId="0" applyFont="1" applyBorder="1" applyAlignment="1"/>
    <xf numFmtId="0" fontId="6" fillId="0" borderId="10" xfId="0" applyFont="1" applyBorder="1" applyAlignment="1">
      <alignment horizontal="center"/>
    </xf>
    <xf numFmtId="0" fontId="12" fillId="0" borderId="9" xfId="0" applyFont="1" applyBorder="1" applyAlignment="1">
      <alignment horizontal="center"/>
    </xf>
    <xf numFmtId="0" fontId="12" fillId="0" borderId="10" xfId="0" applyFont="1" applyBorder="1" applyAlignment="1">
      <alignment horizontal="center"/>
    </xf>
    <xf numFmtId="0" fontId="12" fillId="0" borderId="11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6" fillId="0" borderId="15" xfId="0" applyFont="1" applyBorder="1"/>
    <xf numFmtId="0" fontId="6" fillId="0" borderId="16" xfId="0" applyFont="1" applyBorder="1"/>
    <xf numFmtId="0" fontId="6" fillId="0" borderId="16" xfId="0" applyFont="1" applyBorder="1" applyAlignment="1">
      <alignment horizontal="center"/>
    </xf>
    <xf numFmtId="0" fontId="6" fillId="0" borderId="17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10" fillId="0" borderId="0" xfId="0" applyFont="1" applyBorder="1" applyAlignment="1">
      <alignment horizontal="center"/>
    </xf>
    <xf numFmtId="9" fontId="10" fillId="0" borderId="0" xfId="1" applyFont="1" applyBorder="1" applyAlignment="1">
      <alignment horizontal="center"/>
    </xf>
    <xf numFmtId="0" fontId="7" fillId="0" borderId="15" xfId="0" applyFont="1" applyBorder="1"/>
    <xf numFmtId="0" fontId="0" fillId="0" borderId="16" xfId="0" applyBorder="1" applyAlignment="1">
      <alignment horizontal="center"/>
    </xf>
    <xf numFmtId="0" fontId="10" fillId="0" borderId="17" xfId="0" applyFont="1" applyBorder="1" applyAlignment="1">
      <alignment horizontal="center"/>
    </xf>
    <xf numFmtId="0" fontId="10" fillId="0" borderId="19" xfId="0" applyFont="1" applyBorder="1" applyAlignment="1">
      <alignment horizontal="center"/>
    </xf>
    <xf numFmtId="0" fontId="7" fillId="0" borderId="18" xfId="0" applyFont="1" applyBorder="1"/>
    <xf numFmtId="0" fontId="0" fillId="0" borderId="19" xfId="0" applyBorder="1" applyAlignment="1">
      <alignment horizontal="center"/>
    </xf>
    <xf numFmtId="0" fontId="7" fillId="0" borderId="20" xfId="0" applyFont="1" applyBorder="1"/>
    <xf numFmtId="0" fontId="0" fillId="0" borderId="21" xfId="0" applyBorder="1" applyAlignment="1">
      <alignment horizontal="center"/>
    </xf>
    <xf numFmtId="0" fontId="10" fillId="0" borderId="22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21" xfId="0" applyFont="1" applyBorder="1"/>
    <xf numFmtId="9" fontId="1" fillId="0" borderId="21" xfId="0" applyNumberFormat="1" applyFont="1" applyBorder="1"/>
    <xf numFmtId="0" fontId="0" fillId="0" borderId="21" xfId="0" applyBorder="1"/>
    <xf numFmtId="0" fontId="1" fillId="4" borderId="21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2" borderId="10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7" fillId="4" borderId="0" xfId="0" applyFont="1" applyFill="1" applyAlignment="1">
      <alignment horizontal="right"/>
    </xf>
    <xf numFmtId="0" fontId="0" fillId="0" borderId="21" xfId="0" applyBorder="1" applyAlignment="1">
      <alignment horizontal="right"/>
    </xf>
    <xf numFmtId="9" fontId="0" fillId="0" borderId="21" xfId="0" applyNumberFormat="1" applyBorder="1" applyAlignment="1">
      <alignment horizontal="right"/>
    </xf>
    <xf numFmtId="0" fontId="4" fillId="0" borderId="24" xfId="0" applyFont="1" applyBorder="1"/>
    <xf numFmtId="0" fontId="0" fillId="0" borderId="0" xfId="0" applyBorder="1"/>
    <xf numFmtId="0" fontId="10" fillId="0" borderId="0" xfId="0" applyFont="1" applyBorder="1"/>
    <xf numFmtId="0" fontId="0" fillId="0" borderId="16" xfId="0" applyBorder="1"/>
    <xf numFmtId="0" fontId="6" fillId="0" borderId="14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3" fillId="0" borderId="25" xfId="0" applyFont="1" applyBorder="1" applyAlignment="1">
      <alignment horizontal="center"/>
    </xf>
    <xf numFmtId="0" fontId="13" fillId="0" borderId="26" xfId="0" applyFont="1" applyBorder="1" applyAlignment="1">
      <alignment horizontal="center"/>
    </xf>
    <xf numFmtId="0" fontId="13" fillId="0" borderId="27" xfId="0" applyFont="1" applyBorder="1" applyAlignment="1">
      <alignment horizontal="center"/>
    </xf>
    <xf numFmtId="0" fontId="6" fillId="0" borderId="8" xfId="0" applyFont="1" applyFill="1" applyBorder="1" applyAlignment="1">
      <alignment horizontal="center"/>
    </xf>
    <xf numFmtId="0" fontId="10" fillId="0" borderId="26" xfId="0" applyFont="1" applyBorder="1" applyAlignment="1">
      <alignment horizontal="center"/>
    </xf>
    <xf numFmtId="0" fontId="13" fillId="0" borderId="8" xfId="0" applyFont="1" applyBorder="1" applyAlignment="1">
      <alignment horizontal="center"/>
    </xf>
    <xf numFmtId="0" fontId="14" fillId="0" borderId="15" xfId="0" applyFont="1" applyBorder="1" applyAlignment="1">
      <alignment horizontal="center"/>
    </xf>
    <xf numFmtId="0" fontId="14" fillId="0" borderId="16" xfId="0" applyFont="1" applyBorder="1" applyAlignment="1">
      <alignment horizontal="center"/>
    </xf>
    <xf numFmtId="0" fontId="14" fillId="0" borderId="17" xfId="0" applyFont="1" applyBorder="1" applyAlignment="1">
      <alignment horizontal="center"/>
    </xf>
    <xf numFmtId="0" fontId="0" fillId="0" borderId="18" xfId="0" applyBorder="1"/>
    <xf numFmtId="0" fontId="0" fillId="0" borderId="19" xfId="0" applyBorder="1"/>
    <xf numFmtId="0" fontId="10" fillId="0" borderId="18" xfId="0" applyFont="1" applyBorder="1" applyAlignment="1">
      <alignment horizontal="right"/>
    </xf>
    <xf numFmtId="0" fontId="10" fillId="0" borderId="20" xfId="0" applyFont="1" applyBorder="1" applyAlignment="1">
      <alignment horizontal="right"/>
    </xf>
    <xf numFmtId="0" fontId="0" fillId="0" borderId="22" xfId="0" applyBorder="1"/>
    <xf numFmtId="0" fontId="15" fillId="5" borderId="18" xfId="0" applyFont="1" applyFill="1" applyBorder="1"/>
    <xf numFmtId="0" fontId="15" fillId="5" borderId="0" xfId="0" applyFont="1" applyFill="1" applyBorder="1"/>
    <xf numFmtId="0" fontId="15" fillId="5" borderId="19" xfId="0" applyFont="1" applyFill="1" applyBorder="1"/>
    <xf numFmtId="0" fontId="6" fillId="0" borderId="23" xfId="0" applyFont="1" applyBorder="1"/>
    <xf numFmtId="0" fontId="6" fillId="0" borderId="13" xfId="0" applyFont="1" applyBorder="1" applyAlignment="1">
      <alignment horizontal="right"/>
    </xf>
    <xf numFmtId="0" fontId="6" fillId="0" borderId="28" xfId="0" applyFont="1" applyBorder="1" applyAlignment="1">
      <alignment horizontal="right"/>
    </xf>
    <xf numFmtId="0" fontId="1" fillId="0" borderId="18" xfId="0" applyFont="1" applyBorder="1"/>
    <xf numFmtId="0" fontId="1" fillId="0" borderId="0" xfId="0" applyFont="1" applyBorder="1"/>
    <xf numFmtId="9" fontId="1" fillId="0" borderId="19" xfId="0" applyNumberFormat="1" applyFont="1" applyBorder="1"/>
    <xf numFmtId="0" fontId="1" fillId="0" borderId="20" xfId="0" applyFont="1" applyBorder="1"/>
    <xf numFmtId="9" fontId="1" fillId="0" borderId="22" xfId="0" applyNumberFormat="1" applyFont="1" applyBorder="1"/>
    <xf numFmtId="0" fontId="0" fillId="0" borderId="20" xfId="0" applyBorder="1"/>
    <xf numFmtId="0" fontId="6" fillId="0" borderId="13" xfId="0" applyFont="1" applyBorder="1"/>
    <xf numFmtId="0" fontId="6" fillId="0" borderId="28" xfId="0" applyFont="1" applyBorder="1"/>
    <xf numFmtId="0" fontId="0" fillId="0" borderId="0" xfId="0" applyBorder="1" applyAlignment="1">
      <alignment horizontal="right"/>
    </xf>
    <xf numFmtId="9" fontId="0" fillId="0" borderId="19" xfId="0" applyNumberFormat="1" applyBorder="1" applyAlignment="1">
      <alignment horizontal="right"/>
    </xf>
    <xf numFmtId="9" fontId="0" fillId="0" borderId="22" xfId="0" applyNumberFormat="1" applyBorder="1" applyAlignment="1">
      <alignment horizontal="right"/>
    </xf>
    <xf numFmtId="0" fontId="6" fillId="0" borderId="25" xfId="0" applyFont="1" applyBorder="1"/>
    <xf numFmtId="0" fontId="7" fillId="0" borderId="25" xfId="0" applyFont="1" applyBorder="1"/>
    <xf numFmtId="0" fontId="7" fillId="0" borderId="26" xfId="0" applyFont="1" applyBorder="1" applyAlignment="1"/>
    <xf numFmtId="0" fontId="7" fillId="0" borderId="26" xfId="0" applyFont="1" applyBorder="1"/>
    <xf numFmtId="0" fontId="0" fillId="0" borderId="26" xfId="0" applyBorder="1"/>
    <xf numFmtId="0" fontId="7" fillId="0" borderId="27" xfId="0" applyFont="1" applyBorder="1"/>
    <xf numFmtId="0" fontId="0" fillId="0" borderId="26" xfId="0" applyBorder="1" applyAlignment="1"/>
    <xf numFmtId="0" fontId="7" fillId="3" borderId="26" xfId="0" applyFont="1" applyFill="1" applyBorder="1"/>
    <xf numFmtId="0" fontId="6" fillId="0" borderId="25" xfId="0" applyFont="1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</cellXfs>
  <cellStyles count="2">
    <cellStyle name="Normal" xfId="0" builtinId="0"/>
    <cellStyle name="Percent" xfId="1" builtinId="5"/>
  </cellStyles>
  <dxfs count="10">
    <dxf>
      <fill>
        <patternFill>
          <bgColor rgb="FFFFC7CE"/>
        </patternFill>
      </fill>
    </dxf>
    <dxf>
      <fill>
        <patternFill>
          <bgColor theme="4" tint="0.79998168889431442"/>
        </patternFill>
      </fill>
    </dxf>
    <dxf>
      <fill>
        <patternFill>
          <bgColor rgb="FFFFC7CE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rgb="FFCFE2F3"/>
          <bgColor rgb="FFCFE2F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CFE2F3"/>
          <bgColor rgb="FFCFE2F3"/>
        </patternFill>
      </fill>
    </dxf>
    <dxf>
      <fill>
        <patternFill patternType="solid">
          <fgColor rgb="FFF4C7C3"/>
          <bgColor rgb="FFF4C7C3"/>
        </patternFill>
      </fill>
    </dxf>
    <dxf>
      <fill>
        <patternFill patternType="solid">
          <fgColor rgb="FFCFE2F3"/>
          <bgColor rgb="FFCFE2F3"/>
        </patternFill>
      </fill>
    </dxf>
    <dxf>
      <fill>
        <patternFill patternType="solid">
          <fgColor rgb="FFF4C7C3"/>
          <bgColor rgb="FFF4C7C3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 summaryRight="0"/>
  </sheetPr>
  <dimension ref="A1:AF144"/>
  <sheetViews>
    <sheetView showGridLines="0" tabSelected="1" zoomScale="120" zoomScaleNormal="120" workbookViewId="0">
      <pane ySplit="9" topLeftCell="A10" activePane="bottomLeft" state="frozen"/>
      <selection pane="bottomLeft" activeCell="F2" sqref="F2"/>
    </sheetView>
  </sheetViews>
  <sheetFormatPr baseColWidth="10" defaultColWidth="12.6640625" defaultRowHeight="15.75" customHeight="1" x14ac:dyDescent="0.15"/>
  <cols>
    <col min="1" max="1" width="5.5" customWidth="1"/>
    <col min="2" max="2" width="9.33203125" customWidth="1"/>
    <col min="3" max="3" width="5.6640625" customWidth="1"/>
    <col min="4" max="4" width="6.5" customWidth="1"/>
    <col min="5" max="5" width="10.5" customWidth="1"/>
    <col min="6" max="6" width="5.6640625" customWidth="1"/>
    <col min="7" max="7" width="5.1640625" customWidth="1"/>
    <col min="8" max="8" width="6.1640625" bestFit="1" customWidth="1"/>
    <col min="9" max="9" width="8.1640625" customWidth="1"/>
    <col min="10" max="10" width="2.6640625" customWidth="1"/>
    <col min="11" max="12" width="7.33203125" customWidth="1"/>
    <col min="13" max="13" width="8.1640625" customWidth="1"/>
    <col min="14" max="14" width="2.83203125" customWidth="1"/>
    <col min="15" max="15" width="17" customWidth="1"/>
    <col min="16" max="16" width="10" customWidth="1"/>
    <col min="17" max="17" width="4.6640625" customWidth="1"/>
    <col min="18" max="19" width="8" customWidth="1"/>
    <col min="20" max="20" width="7.83203125" customWidth="1"/>
    <col min="21" max="21" width="12.6640625" customWidth="1"/>
  </cols>
  <sheetData>
    <row r="1" spans="1:32" ht="20" x14ac:dyDescent="0.2">
      <c r="A1" s="18" t="s">
        <v>179</v>
      </c>
      <c r="C1" s="1"/>
      <c r="D1" s="2"/>
    </row>
    <row r="2" spans="1:32" ht="15.75" customHeight="1" x14ac:dyDescent="0.15">
      <c r="C2" s="1"/>
      <c r="D2" s="2"/>
      <c r="E2" s="3" t="s">
        <v>0</v>
      </c>
      <c r="F2" s="2">
        <v>0.08</v>
      </c>
    </row>
    <row r="3" spans="1:32" ht="15.75" customHeight="1" x14ac:dyDescent="0.15">
      <c r="E3" s="20" t="s">
        <v>261</v>
      </c>
      <c r="F3" s="21">
        <v>0</v>
      </c>
    </row>
    <row r="4" spans="1:32" ht="16" x14ac:dyDescent="0.2">
      <c r="A4" s="41" t="s">
        <v>1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</row>
    <row r="5" spans="1:32" ht="15.75" customHeight="1" x14ac:dyDescent="0.15">
      <c r="A5" s="37" t="s">
        <v>262</v>
      </c>
      <c r="B5" s="38"/>
      <c r="C5" s="38"/>
      <c r="D5" s="38"/>
      <c r="E5" s="38"/>
      <c r="F5" s="38"/>
      <c r="G5" s="38"/>
      <c r="H5" s="38"/>
      <c r="I5" s="39"/>
      <c r="J5" s="31"/>
      <c r="K5" s="38" t="s">
        <v>263</v>
      </c>
      <c r="L5" s="38"/>
      <c r="M5" s="39"/>
      <c r="N5" s="28"/>
      <c r="O5" s="37" t="s">
        <v>264</v>
      </c>
      <c r="P5" s="38"/>
      <c r="Q5" s="38"/>
      <c r="R5" s="38"/>
      <c r="S5" s="38"/>
      <c r="T5" s="39"/>
    </row>
    <row r="6" spans="1:32" ht="15.75" customHeight="1" x14ac:dyDescent="0.15">
      <c r="A6" s="5"/>
      <c r="B6" s="5"/>
      <c r="C6" s="5"/>
      <c r="D6" s="5"/>
      <c r="E6" s="5"/>
      <c r="F6" s="5"/>
      <c r="G6" s="26" t="s">
        <v>2</v>
      </c>
      <c r="H6" s="73"/>
      <c r="I6" s="27"/>
      <c r="J6" s="22"/>
      <c r="K6" s="30"/>
      <c r="L6" s="34" t="s">
        <v>3</v>
      </c>
      <c r="M6" s="35"/>
      <c r="N6" s="28"/>
      <c r="S6" s="26" t="s">
        <v>3</v>
      </c>
      <c r="T6" s="27"/>
    </row>
    <row r="7" spans="1:32" ht="15.75" customHeight="1" x14ac:dyDescent="0.15">
      <c r="G7" s="6" t="s">
        <v>4</v>
      </c>
      <c r="H7" s="32"/>
      <c r="I7" s="7">
        <f>COUNTIF($I$10:$I$109,"R")</f>
        <v>80</v>
      </c>
      <c r="J7" s="23"/>
      <c r="L7" s="32" t="s">
        <v>4</v>
      </c>
      <c r="M7" s="7">
        <f>COUNTIF($M$10:$M$109,"R")</f>
        <v>71</v>
      </c>
      <c r="N7" s="28"/>
      <c r="S7" s="6" t="s">
        <v>4</v>
      </c>
      <c r="T7" s="7">
        <f>COUNTIF($M$10:$M$109,"R")</f>
        <v>71</v>
      </c>
    </row>
    <row r="8" spans="1:32" ht="15.75" customHeight="1" x14ac:dyDescent="0.15">
      <c r="G8" s="6" t="s">
        <v>5</v>
      </c>
      <c r="H8" s="33"/>
      <c r="I8" s="8">
        <f>COUNTIF($I$10:$I$109,"D")</f>
        <v>20</v>
      </c>
      <c r="J8" s="23"/>
      <c r="L8" s="33" t="s">
        <v>5</v>
      </c>
      <c r="M8" s="8">
        <f>COUNTIF($M$10:$M$109,"D")</f>
        <v>29</v>
      </c>
      <c r="N8" s="28"/>
      <c r="S8" s="6" t="s">
        <v>5</v>
      </c>
      <c r="T8" s="7">
        <f>COUNTIF($M$10:$M$109,"D")</f>
        <v>29</v>
      </c>
    </row>
    <row r="9" spans="1:32" ht="15.75" customHeight="1" x14ac:dyDescent="0.15">
      <c r="A9" s="9" t="s">
        <v>6</v>
      </c>
      <c r="B9" s="92" t="s">
        <v>7</v>
      </c>
      <c r="C9" s="93" t="s">
        <v>8</v>
      </c>
      <c r="D9" s="94" t="s">
        <v>9</v>
      </c>
      <c r="E9" s="92" t="s">
        <v>10</v>
      </c>
      <c r="F9" s="93" t="s">
        <v>8</v>
      </c>
      <c r="G9" s="94" t="s">
        <v>9</v>
      </c>
      <c r="H9" s="10" t="s">
        <v>265</v>
      </c>
      <c r="I9" s="11" t="s">
        <v>11</v>
      </c>
      <c r="J9" s="24"/>
      <c r="K9" s="9" t="s">
        <v>12</v>
      </c>
      <c r="L9" s="9" t="s">
        <v>13</v>
      </c>
      <c r="M9" s="11" t="s">
        <v>11</v>
      </c>
      <c r="N9" s="28"/>
      <c r="O9" s="106" t="s">
        <v>7</v>
      </c>
      <c r="P9" s="106" t="s">
        <v>10</v>
      </c>
      <c r="Q9" s="114" t="s">
        <v>257</v>
      </c>
      <c r="R9" s="44" t="s">
        <v>12</v>
      </c>
      <c r="S9" s="44" t="s">
        <v>13</v>
      </c>
      <c r="T9" s="45" t="s">
        <v>11</v>
      </c>
      <c r="U9" s="78" t="s">
        <v>266</v>
      </c>
    </row>
    <row r="10" spans="1:32" ht="15.75" customHeight="1" x14ac:dyDescent="0.15">
      <c r="A10" s="5">
        <v>1</v>
      </c>
      <c r="B10" s="95" t="s">
        <v>14</v>
      </c>
      <c r="C10" s="96">
        <v>16074</v>
      </c>
      <c r="D10" s="97">
        <v>0.77</v>
      </c>
      <c r="E10" s="95" t="s">
        <v>15</v>
      </c>
      <c r="F10" s="96">
        <v>4881</v>
      </c>
      <c r="G10" s="97">
        <v>0.23</v>
      </c>
      <c r="H10" s="2">
        <f>D10-G10</f>
        <v>0.54</v>
      </c>
      <c r="I10" s="5" t="str">
        <f t="shared" ref="I10:I109" si="0">IF(C10&gt;F10,"R","D")</f>
        <v>R</v>
      </c>
      <c r="J10" s="25"/>
      <c r="K10" s="2">
        <f>D10-$F$2</f>
        <v>0.69000000000000006</v>
      </c>
      <c r="L10" s="2">
        <f>G10+$F$2</f>
        <v>0.31</v>
      </c>
      <c r="M10" s="5" t="str">
        <f t="shared" ref="M10:M109" si="1">IF(K10&gt;L10,"R","D")</f>
        <v>R</v>
      </c>
      <c r="N10" s="29"/>
      <c r="O10" s="107" t="s">
        <v>14</v>
      </c>
      <c r="P10" s="107"/>
      <c r="Q10" s="115"/>
      <c r="R10" s="50"/>
      <c r="S10" s="50"/>
      <c r="T10" s="51" t="s">
        <v>4</v>
      </c>
      <c r="U10" s="75" t="str">
        <f>IF(T10&lt;&gt;I10,"Flip","")</f>
        <v/>
      </c>
    </row>
    <row r="11" spans="1:32" ht="15.75" customHeight="1" x14ac:dyDescent="0.15">
      <c r="A11" s="5">
        <v>2</v>
      </c>
      <c r="B11" s="95" t="s">
        <v>16</v>
      </c>
      <c r="C11" s="96">
        <v>16855</v>
      </c>
      <c r="D11" s="97">
        <v>1</v>
      </c>
      <c r="E11" s="84"/>
      <c r="F11" s="70"/>
      <c r="G11" s="97"/>
      <c r="H11" s="2">
        <f t="shared" ref="H11:H74" si="2">D11-G11</f>
        <v>1</v>
      </c>
      <c r="I11" s="5" t="str">
        <f t="shared" si="0"/>
        <v>R</v>
      </c>
      <c r="J11" s="25"/>
      <c r="K11" s="2">
        <f>D11-$F$2</f>
        <v>0.92</v>
      </c>
      <c r="L11" s="2">
        <f>G11+$F$2</f>
        <v>0.08</v>
      </c>
      <c r="M11" s="5" t="str">
        <f t="shared" si="1"/>
        <v>R</v>
      </c>
      <c r="N11" s="29"/>
      <c r="O11" s="108" t="s">
        <v>195</v>
      </c>
      <c r="P11" s="112"/>
      <c r="Q11" s="116"/>
      <c r="R11" s="46"/>
      <c r="S11" s="46"/>
      <c r="T11" s="52" t="s">
        <v>4</v>
      </c>
      <c r="U11" s="76" t="str">
        <f t="shared" ref="U11:U74" si="3">IF(T11&lt;&gt;I11,"Flip","")</f>
        <v/>
      </c>
    </row>
    <row r="12" spans="1:32" ht="15.75" customHeight="1" x14ac:dyDescent="0.15">
      <c r="A12" s="5">
        <v>3</v>
      </c>
      <c r="B12" s="95" t="s">
        <v>17</v>
      </c>
      <c r="C12" s="96">
        <v>13455</v>
      </c>
      <c r="D12" s="97">
        <v>0.67</v>
      </c>
      <c r="E12" s="95" t="s">
        <v>18</v>
      </c>
      <c r="F12" s="96">
        <v>6632</v>
      </c>
      <c r="G12" s="97">
        <v>0.33</v>
      </c>
      <c r="H12" s="2">
        <f t="shared" si="2"/>
        <v>0.34</v>
      </c>
      <c r="I12" s="5" t="str">
        <f t="shared" si="0"/>
        <v>R</v>
      </c>
      <c r="J12" s="25"/>
      <c r="K12" s="2">
        <f>D12-$F$2</f>
        <v>0.59000000000000008</v>
      </c>
      <c r="L12" s="2">
        <f>G12+$F$2</f>
        <v>0.41000000000000003</v>
      </c>
      <c r="M12" s="5" t="str">
        <f t="shared" si="1"/>
        <v>R</v>
      </c>
      <c r="N12" s="29"/>
      <c r="O12" s="109" t="s">
        <v>17</v>
      </c>
      <c r="P12" s="109" t="s">
        <v>196</v>
      </c>
      <c r="Q12" s="79" t="s">
        <v>4</v>
      </c>
      <c r="R12" s="48" cm="1">
        <f t="array" ref="R12">_xlfn.SWITCH($Q12,"R",($D12+$F$3-$F$2),"D",($D12-$F$2),(D12-$F$2))</f>
        <v>0.59000000000000008</v>
      </c>
      <c r="S12" s="48" cm="1">
        <f t="array" ref="S12">_xlfn.SWITCH($Q12,"R",($G12+$F$2-$F$3),"D",($G12+$F$3+$F$2),($G12+$F$2))</f>
        <v>0.41000000000000003</v>
      </c>
      <c r="T12" s="54" t="str">
        <f>IF(R12&gt;S12,"R","D")</f>
        <v>R</v>
      </c>
      <c r="U12" s="76" t="str">
        <f t="shared" si="3"/>
        <v/>
      </c>
    </row>
    <row r="13" spans="1:32" ht="15.75" customHeight="1" x14ac:dyDescent="0.15">
      <c r="A13" s="5">
        <v>4</v>
      </c>
      <c r="B13" s="95" t="s">
        <v>19</v>
      </c>
      <c r="C13" s="96">
        <v>15338</v>
      </c>
      <c r="D13" s="97">
        <v>0.75</v>
      </c>
      <c r="E13" s="95" t="s">
        <v>20</v>
      </c>
      <c r="F13" s="96">
        <v>5008</v>
      </c>
      <c r="G13" s="97">
        <v>0.25</v>
      </c>
      <c r="H13" s="2">
        <f t="shared" si="2"/>
        <v>0.5</v>
      </c>
      <c r="I13" s="5" t="str">
        <f t="shared" si="0"/>
        <v>R</v>
      </c>
      <c r="J13" s="25"/>
      <c r="K13" s="2">
        <f>D13-$F$2</f>
        <v>0.67</v>
      </c>
      <c r="L13" s="2">
        <f>G13+$F$2</f>
        <v>0.33</v>
      </c>
      <c r="M13" s="5" t="str">
        <f t="shared" si="1"/>
        <v>R</v>
      </c>
      <c r="N13" s="29"/>
      <c r="O13" s="109" t="s">
        <v>19</v>
      </c>
      <c r="P13" s="109"/>
      <c r="Q13" s="116"/>
      <c r="R13" s="46"/>
      <c r="S13" s="46"/>
      <c r="T13" s="52" t="s">
        <v>4</v>
      </c>
      <c r="U13" s="76" t="str">
        <f t="shared" si="3"/>
        <v/>
      </c>
    </row>
    <row r="14" spans="1:32" ht="15.75" customHeight="1" x14ac:dyDescent="0.15">
      <c r="A14" s="5">
        <v>5</v>
      </c>
      <c r="B14" s="95" t="s">
        <v>21</v>
      </c>
      <c r="C14" s="96">
        <v>13247</v>
      </c>
      <c r="D14" s="97">
        <v>0.66</v>
      </c>
      <c r="E14" s="95" t="s">
        <v>22</v>
      </c>
      <c r="F14" s="96">
        <v>6977</v>
      </c>
      <c r="G14" s="97">
        <v>0.34</v>
      </c>
      <c r="H14" s="2">
        <f t="shared" si="2"/>
        <v>0.32</v>
      </c>
      <c r="I14" s="5" t="str">
        <f t="shared" si="0"/>
        <v>R</v>
      </c>
      <c r="J14" s="25"/>
      <c r="K14" s="2">
        <f>D14-$F$2</f>
        <v>0.58000000000000007</v>
      </c>
      <c r="L14" s="2">
        <f>G14+$F$2</f>
        <v>0.42000000000000004</v>
      </c>
      <c r="M14" s="5" t="str">
        <f t="shared" si="1"/>
        <v>R</v>
      </c>
      <c r="N14" s="29"/>
      <c r="O14" s="109" t="s">
        <v>21</v>
      </c>
      <c r="P14" s="109"/>
      <c r="Q14" s="116"/>
      <c r="R14" s="46"/>
      <c r="S14" s="46"/>
      <c r="T14" s="52" t="s">
        <v>4</v>
      </c>
      <c r="U14" s="76" t="str">
        <f t="shared" si="3"/>
        <v/>
      </c>
    </row>
    <row r="15" spans="1:32" ht="15.75" customHeight="1" x14ac:dyDescent="0.15">
      <c r="A15" s="5">
        <v>6</v>
      </c>
      <c r="B15" s="95" t="s">
        <v>23</v>
      </c>
      <c r="C15" s="96">
        <v>17949</v>
      </c>
      <c r="D15" s="97">
        <v>0.77</v>
      </c>
      <c r="E15" s="95" t="s">
        <v>24</v>
      </c>
      <c r="F15" s="96">
        <v>5405</v>
      </c>
      <c r="G15" s="97">
        <v>0.23</v>
      </c>
      <c r="H15" s="2">
        <f t="shared" si="2"/>
        <v>0.54</v>
      </c>
      <c r="I15" s="5" t="str">
        <f t="shared" si="0"/>
        <v>R</v>
      </c>
      <c r="J15" s="25"/>
      <c r="K15" s="2">
        <f>D15-$F$2</f>
        <v>0.69000000000000006</v>
      </c>
      <c r="L15" s="2">
        <f>G15+$F$2</f>
        <v>0.31</v>
      </c>
      <c r="M15" s="5" t="str">
        <f t="shared" si="1"/>
        <v>R</v>
      </c>
      <c r="N15" s="29"/>
      <c r="O15" s="109" t="s">
        <v>23</v>
      </c>
      <c r="P15" s="109"/>
      <c r="Q15" s="116"/>
      <c r="R15" s="46"/>
      <c r="S15" s="46"/>
      <c r="T15" s="52" t="s">
        <v>4</v>
      </c>
      <c r="U15" s="76" t="str">
        <f t="shared" si="3"/>
        <v/>
      </c>
    </row>
    <row r="16" spans="1:32" ht="15.75" customHeight="1" x14ac:dyDescent="0.15">
      <c r="A16" s="5">
        <v>7</v>
      </c>
      <c r="B16" s="95" t="s">
        <v>25</v>
      </c>
      <c r="C16" s="96">
        <v>16678</v>
      </c>
      <c r="D16" s="97">
        <v>1</v>
      </c>
      <c r="E16" s="84"/>
      <c r="F16" s="70"/>
      <c r="G16" s="97"/>
      <c r="H16" s="2">
        <f t="shared" si="2"/>
        <v>1</v>
      </c>
      <c r="I16" s="5" t="str">
        <f t="shared" si="0"/>
        <v>R</v>
      </c>
      <c r="J16" s="25"/>
      <c r="K16" s="2">
        <f>D16-$F$2</f>
        <v>0.92</v>
      </c>
      <c r="L16" s="2">
        <f>G16+$F$2</f>
        <v>0.08</v>
      </c>
      <c r="M16" s="5" t="str">
        <f t="shared" si="1"/>
        <v>R</v>
      </c>
      <c r="N16" s="29"/>
      <c r="O16" s="109" t="s">
        <v>25</v>
      </c>
      <c r="P16" s="109" t="s">
        <v>197</v>
      </c>
      <c r="Q16" s="79" t="s">
        <v>4</v>
      </c>
      <c r="R16" s="48" cm="1">
        <f t="array" ref="R16">_xlfn.SWITCH($Q16,"R",($D16+$F$3-$F$2),"D",($D16-$F$2),(D16-$F$2))</f>
        <v>0.92</v>
      </c>
      <c r="S16" s="48" cm="1">
        <f t="array" ref="S16">_xlfn.SWITCH($Q16,"R",($G16+$F$2-$F$3),"D",($G16+$F$3+$F$2),($G16+$F$2))</f>
        <v>0.08</v>
      </c>
      <c r="T16" s="54" t="str">
        <f>IF(R16&gt;S16,"R","D")</f>
        <v>R</v>
      </c>
      <c r="U16" s="76" t="str">
        <f t="shared" si="3"/>
        <v/>
      </c>
    </row>
    <row r="17" spans="1:21" ht="15.75" customHeight="1" x14ac:dyDescent="0.15">
      <c r="A17" s="5">
        <v>8</v>
      </c>
      <c r="B17" s="95" t="s">
        <v>26</v>
      </c>
      <c r="C17" s="96">
        <v>14661</v>
      </c>
      <c r="D17" s="97">
        <v>1</v>
      </c>
      <c r="E17" s="84"/>
      <c r="F17" s="70"/>
      <c r="G17" s="97"/>
      <c r="H17" s="2">
        <f t="shared" si="2"/>
        <v>1</v>
      </c>
      <c r="I17" s="5" t="str">
        <f t="shared" si="0"/>
        <v>R</v>
      </c>
      <c r="J17" s="25"/>
      <c r="K17" s="2">
        <f>D17-$F$2</f>
        <v>0.92</v>
      </c>
      <c r="L17" s="2">
        <f>G17+$F$2</f>
        <v>0.08</v>
      </c>
      <c r="M17" s="5" t="str">
        <f t="shared" si="1"/>
        <v>R</v>
      </c>
      <c r="N17" s="29"/>
      <c r="O17" s="109" t="s">
        <v>26</v>
      </c>
      <c r="P17" s="109"/>
      <c r="Q17" s="116"/>
      <c r="R17" s="46"/>
      <c r="S17" s="46"/>
      <c r="T17" s="52" t="s">
        <v>4</v>
      </c>
      <c r="U17" s="76" t="str">
        <f t="shared" si="3"/>
        <v/>
      </c>
    </row>
    <row r="18" spans="1:21" ht="15.75" customHeight="1" x14ac:dyDescent="0.15">
      <c r="A18" s="5">
        <v>9</v>
      </c>
      <c r="B18" s="95" t="s">
        <v>27</v>
      </c>
      <c r="C18" s="96">
        <v>7124</v>
      </c>
      <c r="D18" s="97">
        <v>0.67</v>
      </c>
      <c r="E18" s="95" t="s">
        <v>28</v>
      </c>
      <c r="F18" s="96">
        <v>3442</v>
      </c>
      <c r="G18" s="97">
        <v>0.33</v>
      </c>
      <c r="H18" s="2">
        <f t="shared" si="2"/>
        <v>0.34</v>
      </c>
      <c r="I18" s="5" t="str">
        <f t="shared" si="0"/>
        <v>R</v>
      </c>
      <c r="J18" s="25"/>
      <c r="K18" s="2">
        <f>D18-$F$2</f>
        <v>0.59000000000000008</v>
      </c>
      <c r="L18" s="2">
        <f>G18+$F$2</f>
        <v>0.41000000000000003</v>
      </c>
      <c r="M18" s="5" t="str">
        <f t="shared" si="1"/>
        <v>R</v>
      </c>
      <c r="N18" s="29"/>
      <c r="O18" s="109" t="s">
        <v>27</v>
      </c>
      <c r="P18" s="109"/>
      <c r="Q18" s="116"/>
      <c r="R18" s="46"/>
      <c r="S18" s="46"/>
      <c r="T18" s="52" t="s">
        <v>4</v>
      </c>
      <c r="U18" s="76" t="str">
        <f t="shared" si="3"/>
        <v/>
      </c>
    </row>
    <row r="19" spans="1:21" ht="15.75" customHeight="1" x14ac:dyDescent="0.15">
      <c r="A19" s="5">
        <v>10</v>
      </c>
      <c r="B19" s="95" t="s">
        <v>29</v>
      </c>
      <c r="C19" s="96">
        <v>15702</v>
      </c>
      <c r="D19" s="97">
        <v>0.69</v>
      </c>
      <c r="E19" s="95" t="s">
        <v>30</v>
      </c>
      <c r="F19" s="96">
        <v>7047</v>
      </c>
      <c r="G19" s="97">
        <v>0.31</v>
      </c>
      <c r="H19" s="2">
        <f t="shared" si="2"/>
        <v>0.37999999999999995</v>
      </c>
      <c r="I19" s="5" t="str">
        <f t="shared" si="0"/>
        <v>R</v>
      </c>
      <c r="J19" s="25"/>
      <c r="K19" s="2">
        <f>D19-$F$2</f>
        <v>0.61</v>
      </c>
      <c r="L19" s="2">
        <f>G19+$F$2</f>
        <v>0.39</v>
      </c>
      <c r="M19" s="5" t="str">
        <f t="shared" si="1"/>
        <v>R</v>
      </c>
      <c r="N19" s="29"/>
      <c r="O19" s="109" t="s">
        <v>198</v>
      </c>
      <c r="P19" s="109" t="s">
        <v>30</v>
      </c>
      <c r="Q19" s="116"/>
      <c r="R19" s="48" cm="1">
        <f t="array" ref="R19">_xlfn.SWITCH($Q19,"R",($D19+$F$3-$F$2),"D",($D19-$F$2),(D19-$F$2))</f>
        <v>0.61</v>
      </c>
      <c r="S19" s="48" cm="1">
        <f t="array" ref="S19">_xlfn.SWITCH($Q19,"R",($G19+$F$2-$F$3),"D",($G19+$F$3+$F$2),($G19+$F$2))</f>
        <v>0.39</v>
      </c>
      <c r="T19" s="54" t="str">
        <f>IF(R19&gt;S19,"R","D")</f>
        <v>R</v>
      </c>
      <c r="U19" s="76" t="str">
        <f t="shared" si="3"/>
        <v/>
      </c>
    </row>
    <row r="20" spans="1:21" ht="15.75" customHeight="1" x14ac:dyDescent="0.15">
      <c r="A20" s="5">
        <v>11</v>
      </c>
      <c r="B20" s="95" t="s">
        <v>31</v>
      </c>
      <c r="C20" s="96">
        <v>14964</v>
      </c>
      <c r="D20" s="97">
        <v>1</v>
      </c>
      <c r="E20" s="84"/>
      <c r="F20" s="70"/>
      <c r="G20" s="97"/>
      <c r="H20" s="2">
        <f t="shared" si="2"/>
        <v>1</v>
      </c>
      <c r="I20" s="5" t="str">
        <f t="shared" si="0"/>
        <v>R</v>
      </c>
      <c r="J20" s="25"/>
      <c r="K20" s="2">
        <f>D20-$F$2</f>
        <v>0.92</v>
      </c>
      <c r="L20" s="2">
        <f>G20+$F$2</f>
        <v>0.08</v>
      </c>
      <c r="M20" s="5" t="str">
        <f t="shared" si="1"/>
        <v>R</v>
      </c>
      <c r="N20" s="29"/>
      <c r="O20" s="109" t="s">
        <v>31</v>
      </c>
      <c r="P20" s="109" t="s">
        <v>199</v>
      </c>
      <c r="Q20" s="79" t="s">
        <v>4</v>
      </c>
      <c r="R20" s="48" cm="1">
        <f t="array" ref="R20">_xlfn.SWITCH($Q20,"R",($D20+$F$3-$F$2),"D",($D20-$F$2),(D20-$F$2))</f>
        <v>0.92</v>
      </c>
      <c r="S20" s="48" cm="1">
        <f t="array" ref="S20">_xlfn.SWITCH($Q20,"R",($G20+$F$2-$F$3),"D",($G20+$F$3+$F$2),($G20+$F$2))</f>
        <v>0.08</v>
      </c>
      <c r="T20" s="54" t="str">
        <f>IF(R20&gt;S20,"R","D")</f>
        <v>R</v>
      </c>
      <c r="U20" s="76" t="str">
        <f t="shared" si="3"/>
        <v/>
      </c>
    </row>
    <row r="21" spans="1:21" ht="15.75" customHeight="1" x14ac:dyDescent="0.15">
      <c r="A21" s="5">
        <v>12</v>
      </c>
      <c r="B21" s="95" t="s">
        <v>32</v>
      </c>
      <c r="C21" s="96">
        <v>15804</v>
      </c>
      <c r="D21" s="97">
        <v>0.8</v>
      </c>
      <c r="E21" s="95" t="s">
        <v>33</v>
      </c>
      <c r="F21" s="96">
        <v>3989</v>
      </c>
      <c r="G21" s="97">
        <v>0.2</v>
      </c>
      <c r="H21" s="2">
        <f t="shared" si="2"/>
        <v>0.60000000000000009</v>
      </c>
      <c r="I21" s="5" t="str">
        <f t="shared" si="0"/>
        <v>R</v>
      </c>
      <c r="J21" s="25"/>
      <c r="K21" s="2">
        <f>D21-$F$2</f>
        <v>0.72000000000000008</v>
      </c>
      <c r="L21" s="2">
        <f>G21+$F$2</f>
        <v>0.28000000000000003</v>
      </c>
      <c r="M21" s="5" t="str">
        <f t="shared" si="1"/>
        <v>R</v>
      </c>
      <c r="N21" s="29"/>
      <c r="O21" s="109" t="s">
        <v>32</v>
      </c>
      <c r="P21" s="113"/>
      <c r="Q21" s="116"/>
      <c r="R21" s="46"/>
      <c r="S21" s="46"/>
      <c r="T21" s="52" t="s">
        <v>4</v>
      </c>
      <c r="U21" s="76" t="str">
        <f t="shared" si="3"/>
        <v/>
      </c>
    </row>
    <row r="22" spans="1:21" ht="15.75" customHeight="1" x14ac:dyDescent="0.15">
      <c r="A22" s="5">
        <v>13</v>
      </c>
      <c r="B22" s="95" t="s">
        <v>34</v>
      </c>
      <c r="C22" s="96">
        <v>13913</v>
      </c>
      <c r="D22" s="97">
        <v>1</v>
      </c>
      <c r="E22" s="84"/>
      <c r="F22" s="70"/>
      <c r="G22" s="97"/>
      <c r="H22" s="2">
        <f t="shared" si="2"/>
        <v>1</v>
      </c>
      <c r="I22" s="5" t="str">
        <f t="shared" si="0"/>
        <v>R</v>
      </c>
      <c r="J22" s="25"/>
      <c r="K22" s="2">
        <f>D22-$F$2</f>
        <v>0.92</v>
      </c>
      <c r="L22" s="2">
        <f>G22+$F$2</f>
        <v>0.08</v>
      </c>
      <c r="M22" s="5" t="str">
        <f t="shared" si="1"/>
        <v>R</v>
      </c>
      <c r="N22" s="29"/>
      <c r="O22" s="109" t="s">
        <v>34</v>
      </c>
      <c r="P22" s="109" t="s">
        <v>200</v>
      </c>
      <c r="Q22" s="79" t="s">
        <v>4</v>
      </c>
      <c r="R22" s="48" cm="1">
        <f t="array" ref="R22">_xlfn.SWITCH($Q22,"R",($D22+$F$3-$F$2),"D",($D22-$F$2),(D22-$F$2))</f>
        <v>0.92</v>
      </c>
      <c r="S22" s="48" cm="1">
        <f t="array" ref="S22">_xlfn.SWITCH($Q22,"R",($G22+$F$2-$F$3),"D",($G22+$F$3+$F$2),($G22+$F$2))</f>
        <v>0.08</v>
      </c>
      <c r="T22" s="54" t="str">
        <f>IF(R22&gt;S22,"R","D")</f>
        <v>R</v>
      </c>
      <c r="U22" s="76" t="str">
        <f t="shared" si="3"/>
        <v/>
      </c>
    </row>
    <row r="23" spans="1:21" ht="15.75" customHeight="1" x14ac:dyDescent="0.15">
      <c r="A23" s="5">
        <v>14</v>
      </c>
      <c r="B23" s="95" t="s">
        <v>35</v>
      </c>
      <c r="C23" s="96">
        <v>17093</v>
      </c>
      <c r="D23" s="97">
        <v>0.81</v>
      </c>
      <c r="E23" s="95" t="s">
        <v>36</v>
      </c>
      <c r="F23" s="96">
        <v>4106</v>
      </c>
      <c r="G23" s="97">
        <v>0.19</v>
      </c>
      <c r="H23" s="2">
        <f t="shared" si="2"/>
        <v>0.62000000000000011</v>
      </c>
      <c r="I23" s="5" t="str">
        <f t="shared" si="0"/>
        <v>R</v>
      </c>
      <c r="J23" s="25"/>
      <c r="K23" s="2">
        <f>D23-$F$2</f>
        <v>0.73000000000000009</v>
      </c>
      <c r="L23" s="2">
        <f>G23+$F$2</f>
        <v>0.27</v>
      </c>
      <c r="M23" s="5" t="str">
        <f t="shared" si="1"/>
        <v>R</v>
      </c>
      <c r="N23" s="29"/>
      <c r="O23" s="109" t="s">
        <v>201</v>
      </c>
      <c r="P23" s="109" t="s">
        <v>202</v>
      </c>
      <c r="Q23" s="116"/>
      <c r="R23" s="48" cm="1">
        <f t="array" ref="R23">_xlfn.SWITCH($Q23,"R",($D23+$F$3-$F$2),"D",($D23-$F$2),(D23-$F$2))</f>
        <v>0.73000000000000009</v>
      </c>
      <c r="S23" s="48" cm="1">
        <f t="array" ref="S23">_xlfn.SWITCH($Q23,"R",($G23+$F$2-$F$3),"D",($G23+$F$3+$F$2),($G23+$F$2))</f>
        <v>0.27</v>
      </c>
      <c r="T23" s="54" t="str">
        <f>IF(R23&gt;S23,"R","D")</f>
        <v>R</v>
      </c>
      <c r="U23" s="76" t="str">
        <f t="shared" si="3"/>
        <v/>
      </c>
    </row>
    <row r="24" spans="1:21" ht="15.75" customHeight="1" x14ac:dyDescent="0.15">
      <c r="A24" s="5">
        <v>15</v>
      </c>
      <c r="B24" s="95" t="s">
        <v>37</v>
      </c>
      <c r="C24" s="96">
        <v>15707</v>
      </c>
      <c r="D24" s="97">
        <v>1</v>
      </c>
      <c r="E24" s="84"/>
      <c r="F24" s="70"/>
      <c r="G24" s="97"/>
      <c r="H24" s="2">
        <f t="shared" si="2"/>
        <v>1</v>
      </c>
      <c r="I24" s="5" t="str">
        <f t="shared" si="0"/>
        <v>R</v>
      </c>
      <c r="J24" s="25"/>
      <c r="K24" s="2">
        <f>D24-$F$2</f>
        <v>0.92</v>
      </c>
      <c r="L24" s="2">
        <f>G24+$F$2</f>
        <v>0.08</v>
      </c>
      <c r="M24" s="5" t="str">
        <f t="shared" si="1"/>
        <v>R</v>
      </c>
      <c r="N24" s="29"/>
      <c r="O24" s="109" t="s">
        <v>37</v>
      </c>
      <c r="P24" s="109" t="s">
        <v>203</v>
      </c>
      <c r="Q24" s="79" t="s">
        <v>4</v>
      </c>
      <c r="R24" s="48" cm="1">
        <f t="array" ref="R24">_xlfn.SWITCH($Q24,"R",($D24+$F$3-$F$2),"D",($D24-$F$2),(D24-$F$2))</f>
        <v>0.92</v>
      </c>
      <c r="S24" s="48" cm="1">
        <f t="array" ref="S24">_xlfn.SWITCH($Q24,"R",($G24+$F$2-$F$3),"D",($G24+$F$3+$F$2),($G24+$F$2))</f>
        <v>0.08</v>
      </c>
      <c r="T24" s="54" t="str">
        <f>IF(R24&gt;S24,"R","D")</f>
        <v>R</v>
      </c>
      <c r="U24" s="76" t="str">
        <f t="shared" si="3"/>
        <v/>
      </c>
    </row>
    <row r="25" spans="1:21" ht="15.75" customHeight="1" x14ac:dyDescent="0.15">
      <c r="A25" s="5">
        <v>16</v>
      </c>
      <c r="B25" s="95" t="s">
        <v>38</v>
      </c>
      <c r="C25" s="96">
        <v>16503</v>
      </c>
      <c r="D25" s="97">
        <v>1</v>
      </c>
      <c r="E25" s="84"/>
      <c r="F25" s="70"/>
      <c r="G25" s="97"/>
      <c r="H25" s="2">
        <f t="shared" si="2"/>
        <v>1</v>
      </c>
      <c r="I25" s="5" t="str">
        <f t="shared" si="0"/>
        <v>R</v>
      </c>
      <c r="J25" s="25"/>
      <c r="K25" s="2">
        <f>D25-$F$2</f>
        <v>0.92</v>
      </c>
      <c r="L25" s="2">
        <f>G25+$F$2</f>
        <v>0.08</v>
      </c>
      <c r="M25" s="5" t="str">
        <f t="shared" si="1"/>
        <v>R</v>
      </c>
      <c r="N25" s="29"/>
      <c r="O25" s="109" t="s">
        <v>38</v>
      </c>
      <c r="P25" s="109"/>
      <c r="Q25" s="116"/>
      <c r="R25" s="46"/>
      <c r="S25" s="46"/>
      <c r="T25" s="52" t="s">
        <v>4</v>
      </c>
      <c r="U25" s="76" t="str">
        <f t="shared" si="3"/>
        <v/>
      </c>
    </row>
    <row r="26" spans="1:21" ht="15.75" customHeight="1" x14ac:dyDescent="0.15">
      <c r="A26" s="5">
        <v>17</v>
      </c>
      <c r="B26" s="95" t="s">
        <v>39</v>
      </c>
      <c r="C26" s="96">
        <v>14542</v>
      </c>
      <c r="D26" s="97">
        <v>1</v>
      </c>
      <c r="E26" s="84"/>
      <c r="F26" s="70"/>
      <c r="G26" s="97"/>
      <c r="H26" s="2">
        <f t="shared" si="2"/>
        <v>1</v>
      </c>
      <c r="I26" s="5" t="str">
        <f t="shared" si="0"/>
        <v>R</v>
      </c>
      <c r="J26" s="25"/>
      <c r="K26" s="2">
        <f>D26-$F$2</f>
        <v>0.92</v>
      </c>
      <c r="L26" s="2">
        <f>G26+$F$2</f>
        <v>0.08</v>
      </c>
      <c r="M26" s="5" t="str">
        <f t="shared" si="1"/>
        <v>R</v>
      </c>
      <c r="N26" s="29"/>
      <c r="O26" s="109" t="s">
        <v>39</v>
      </c>
      <c r="P26" s="109"/>
      <c r="Q26" s="116"/>
      <c r="R26" s="46"/>
      <c r="S26" s="46"/>
      <c r="T26" s="52" t="s">
        <v>4</v>
      </c>
      <c r="U26" s="76" t="str">
        <f t="shared" si="3"/>
        <v/>
      </c>
    </row>
    <row r="27" spans="1:21" ht="15.75" customHeight="1" x14ac:dyDescent="0.15">
      <c r="A27" s="5">
        <v>18</v>
      </c>
      <c r="B27" s="95" t="s">
        <v>40</v>
      </c>
      <c r="C27" s="96">
        <v>17483</v>
      </c>
      <c r="D27" s="97">
        <v>1</v>
      </c>
      <c r="E27" s="84"/>
      <c r="F27" s="70"/>
      <c r="G27" s="97"/>
      <c r="H27" s="2">
        <f t="shared" si="2"/>
        <v>1</v>
      </c>
      <c r="I27" s="5" t="str">
        <f t="shared" si="0"/>
        <v>R</v>
      </c>
      <c r="J27" s="25"/>
      <c r="K27" s="2">
        <f>D27-$F$2</f>
        <v>0.92</v>
      </c>
      <c r="L27" s="2">
        <f>G27+$F$2</f>
        <v>0.08</v>
      </c>
      <c r="M27" s="5" t="str">
        <f t="shared" si="1"/>
        <v>R</v>
      </c>
      <c r="N27" s="29"/>
      <c r="O27" s="109" t="s">
        <v>40</v>
      </c>
      <c r="P27" s="109"/>
      <c r="Q27" s="116"/>
      <c r="R27" s="46"/>
      <c r="S27" s="46"/>
      <c r="T27" s="52" t="s">
        <v>4</v>
      </c>
      <c r="U27" s="76" t="str">
        <f t="shared" si="3"/>
        <v/>
      </c>
    </row>
    <row r="28" spans="1:21" ht="15.75" customHeight="1" x14ac:dyDescent="0.15">
      <c r="A28" s="5">
        <v>19</v>
      </c>
      <c r="B28" s="95" t="s">
        <v>41</v>
      </c>
      <c r="C28" s="96">
        <v>18135</v>
      </c>
      <c r="D28" s="97">
        <v>1</v>
      </c>
      <c r="E28" s="84"/>
      <c r="F28" s="70"/>
      <c r="G28" s="97"/>
      <c r="H28" s="2">
        <f t="shared" si="2"/>
        <v>1</v>
      </c>
      <c r="I28" s="5" t="str">
        <f t="shared" si="0"/>
        <v>R</v>
      </c>
      <c r="J28" s="25"/>
      <c r="K28" s="2">
        <f>D28-$F$2</f>
        <v>0.92</v>
      </c>
      <c r="L28" s="2">
        <f>G28+$F$2</f>
        <v>0.08</v>
      </c>
      <c r="M28" s="5" t="str">
        <f t="shared" si="1"/>
        <v>R</v>
      </c>
      <c r="N28" s="29"/>
      <c r="O28" s="109" t="s">
        <v>41</v>
      </c>
      <c r="P28" s="109"/>
      <c r="Q28" s="116"/>
      <c r="R28" s="46"/>
      <c r="S28" s="46"/>
      <c r="T28" s="52" t="s">
        <v>4</v>
      </c>
      <c r="U28" s="76" t="str">
        <f t="shared" si="3"/>
        <v/>
      </c>
    </row>
    <row r="29" spans="1:21" ht="15.75" customHeight="1" x14ac:dyDescent="0.15">
      <c r="A29" s="5">
        <v>20</v>
      </c>
      <c r="B29" s="95" t="s">
        <v>42</v>
      </c>
      <c r="C29" s="96">
        <v>12103</v>
      </c>
      <c r="D29" s="97">
        <v>1</v>
      </c>
      <c r="E29" s="84"/>
      <c r="F29" s="70"/>
      <c r="G29" s="97"/>
      <c r="H29" s="2">
        <f t="shared" si="2"/>
        <v>1</v>
      </c>
      <c r="I29" s="5" t="str">
        <f t="shared" si="0"/>
        <v>R</v>
      </c>
      <c r="J29" s="25"/>
      <c r="K29" s="2">
        <f>D29-$F$2</f>
        <v>0.92</v>
      </c>
      <c r="L29" s="2">
        <f>G29+$F$2</f>
        <v>0.08</v>
      </c>
      <c r="M29" s="5" t="str">
        <f t="shared" si="1"/>
        <v>R</v>
      </c>
      <c r="N29" s="29"/>
      <c r="O29" s="109" t="s">
        <v>42</v>
      </c>
      <c r="P29" s="109"/>
      <c r="Q29" s="116"/>
      <c r="R29" s="46"/>
      <c r="S29" s="46"/>
      <c r="T29" s="52" t="s">
        <v>4</v>
      </c>
      <c r="U29" s="76" t="str">
        <f t="shared" si="3"/>
        <v/>
      </c>
    </row>
    <row r="30" spans="1:21" ht="15.75" customHeight="1" x14ac:dyDescent="0.15">
      <c r="A30" s="5">
        <v>21</v>
      </c>
      <c r="B30" s="95" t="s">
        <v>43</v>
      </c>
      <c r="C30" s="96">
        <v>18175</v>
      </c>
      <c r="D30" s="97">
        <v>0.82</v>
      </c>
      <c r="E30" s="95" t="s">
        <v>44</v>
      </c>
      <c r="F30" s="96">
        <v>3868</v>
      </c>
      <c r="G30" s="97">
        <v>0.18</v>
      </c>
      <c r="H30" s="2">
        <f t="shared" si="2"/>
        <v>0.6399999999999999</v>
      </c>
      <c r="I30" s="5" t="str">
        <f t="shared" si="0"/>
        <v>R</v>
      </c>
      <c r="J30" s="25"/>
      <c r="K30" s="2">
        <f>D30-$F$2</f>
        <v>0.74</v>
      </c>
      <c r="L30" s="2">
        <f>G30+$F$2</f>
        <v>0.26</v>
      </c>
      <c r="M30" s="5" t="str">
        <f t="shared" si="1"/>
        <v>R</v>
      </c>
      <c r="N30" s="29"/>
      <c r="O30" s="109" t="s">
        <v>43</v>
      </c>
      <c r="P30" s="109"/>
      <c r="Q30" s="116"/>
      <c r="R30" s="46"/>
      <c r="S30" s="46"/>
      <c r="T30" s="52" t="s">
        <v>4</v>
      </c>
      <c r="U30" s="76" t="str">
        <f t="shared" si="3"/>
        <v/>
      </c>
    </row>
    <row r="31" spans="1:21" ht="15.75" customHeight="1" x14ac:dyDescent="0.15">
      <c r="A31" s="5">
        <v>22</v>
      </c>
      <c r="B31" s="95" t="s">
        <v>45</v>
      </c>
      <c r="C31" s="96">
        <v>17979</v>
      </c>
      <c r="D31" s="97">
        <v>1</v>
      </c>
      <c r="E31" s="84"/>
      <c r="F31" s="70"/>
      <c r="G31" s="97"/>
      <c r="H31" s="2">
        <f t="shared" si="2"/>
        <v>1</v>
      </c>
      <c r="I31" s="5" t="str">
        <f t="shared" si="0"/>
        <v>R</v>
      </c>
      <c r="J31" s="25"/>
      <c r="K31" s="2">
        <f>D31-$F$2</f>
        <v>0.92</v>
      </c>
      <c r="L31" s="2">
        <f>G31+$F$2</f>
        <v>0.08</v>
      </c>
      <c r="M31" s="5" t="str">
        <f t="shared" si="1"/>
        <v>R</v>
      </c>
      <c r="N31" s="29"/>
      <c r="O31" s="109" t="s">
        <v>45</v>
      </c>
      <c r="P31" s="109"/>
      <c r="Q31" s="116"/>
      <c r="R31" s="46"/>
      <c r="S31" s="46"/>
      <c r="T31" s="52" t="s">
        <v>4</v>
      </c>
      <c r="U31" s="76" t="str">
        <f t="shared" si="3"/>
        <v/>
      </c>
    </row>
    <row r="32" spans="1:21" ht="15.75" customHeight="1" x14ac:dyDescent="0.15">
      <c r="A32" s="5">
        <v>23</v>
      </c>
      <c r="B32" s="95" t="s">
        <v>46</v>
      </c>
      <c r="C32" s="96">
        <v>16517</v>
      </c>
      <c r="D32" s="97">
        <v>1</v>
      </c>
      <c r="E32" s="84"/>
      <c r="F32" s="70"/>
      <c r="G32" s="97"/>
      <c r="H32" s="2">
        <f t="shared" si="2"/>
        <v>1</v>
      </c>
      <c r="I32" s="5" t="str">
        <f t="shared" si="0"/>
        <v>R</v>
      </c>
      <c r="J32" s="25"/>
      <c r="K32" s="2">
        <f>D32-$F$2</f>
        <v>0.92</v>
      </c>
      <c r="L32" s="2">
        <f>G32+$F$2</f>
        <v>0.08</v>
      </c>
      <c r="M32" s="5" t="str">
        <f t="shared" si="1"/>
        <v>R</v>
      </c>
      <c r="N32" s="29"/>
      <c r="O32" s="109" t="s">
        <v>46</v>
      </c>
      <c r="P32" s="109"/>
      <c r="Q32" s="116"/>
      <c r="R32" s="46"/>
      <c r="S32" s="46"/>
      <c r="T32" s="52" t="s">
        <v>4</v>
      </c>
      <c r="U32" s="76" t="str">
        <f t="shared" si="3"/>
        <v/>
      </c>
    </row>
    <row r="33" spans="1:21" ht="15.75" customHeight="1" x14ac:dyDescent="0.15">
      <c r="A33" s="5">
        <v>24</v>
      </c>
      <c r="B33" s="95" t="s">
        <v>47</v>
      </c>
      <c r="C33" s="96">
        <v>17097</v>
      </c>
      <c r="D33" s="97">
        <v>0.82</v>
      </c>
      <c r="E33" s="95" t="s">
        <v>48</v>
      </c>
      <c r="F33" s="96">
        <v>3860</v>
      </c>
      <c r="G33" s="97">
        <v>0.18</v>
      </c>
      <c r="H33" s="2">
        <f t="shared" si="2"/>
        <v>0.6399999999999999</v>
      </c>
      <c r="I33" s="5" t="str">
        <f t="shared" si="0"/>
        <v>R</v>
      </c>
      <c r="J33" s="25"/>
      <c r="K33" s="2">
        <f>D33-$F$2</f>
        <v>0.74</v>
      </c>
      <c r="L33" s="2">
        <f>G33+$F$2</f>
        <v>0.26</v>
      </c>
      <c r="M33" s="5" t="str">
        <f t="shared" si="1"/>
        <v>R</v>
      </c>
      <c r="N33" s="29"/>
      <c r="O33" s="109" t="s">
        <v>204</v>
      </c>
      <c r="P33" s="109" t="s">
        <v>48</v>
      </c>
      <c r="Q33" s="116"/>
      <c r="R33" s="48" cm="1">
        <f t="array" ref="R33">_xlfn.SWITCH($Q33,"R",($D33+$F$3-$F$2),"D",($D33-$F$2),(D33-$F$2))</f>
        <v>0.74</v>
      </c>
      <c r="S33" s="48" cm="1">
        <f t="array" ref="S33">_xlfn.SWITCH($Q33,"R",($G33+$F$2-$F$3),"D",($G33+$F$3+$F$2),($G33+$F$2))</f>
        <v>0.26</v>
      </c>
      <c r="T33" s="54" t="str">
        <f>IF(R33&gt;S33,"R","D")</f>
        <v>R</v>
      </c>
      <c r="U33" s="76" t="str">
        <f t="shared" si="3"/>
        <v/>
      </c>
    </row>
    <row r="34" spans="1:21" ht="15.75" customHeight="1" x14ac:dyDescent="0.15">
      <c r="A34" s="5">
        <v>25</v>
      </c>
      <c r="B34" s="95" t="s">
        <v>49</v>
      </c>
      <c r="C34" s="96">
        <v>11792</v>
      </c>
      <c r="D34" s="97">
        <v>0.63</v>
      </c>
      <c r="E34" s="95" t="s">
        <v>20</v>
      </c>
      <c r="F34" s="96">
        <v>6245</v>
      </c>
      <c r="G34" s="97">
        <v>0.33</v>
      </c>
      <c r="H34" s="2">
        <f t="shared" si="2"/>
        <v>0.3</v>
      </c>
      <c r="I34" s="5" t="str">
        <f t="shared" si="0"/>
        <v>R</v>
      </c>
      <c r="J34" s="25"/>
      <c r="K34" s="2">
        <f>D34-$F$2</f>
        <v>0.55000000000000004</v>
      </c>
      <c r="L34" s="2">
        <f>G34+$F$2</f>
        <v>0.41000000000000003</v>
      </c>
      <c r="M34" s="5" t="str">
        <f t="shared" si="1"/>
        <v>R</v>
      </c>
      <c r="N34" s="29"/>
      <c r="O34" s="109" t="s">
        <v>49</v>
      </c>
      <c r="P34" s="109" t="s">
        <v>20</v>
      </c>
      <c r="Q34" s="79" t="s">
        <v>4</v>
      </c>
      <c r="R34" s="48" cm="1">
        <f t="array" ref="R34">_xlfn.SWITCH($Q34,"R",($D34+$F$3-$F$2),"D",($D34-$F$2),(D34-$F$2))</f>
        <v>0.55000000000000004</v>
      </c>
      <c r="S34" s="48" cm="1">
        <f t="array" ref="S34">_xlfn.SWITCH($Q34,"R",($G34+$F$2-$F$3),"D",($G34+$F$3+$F$2),($G34+$F$2))</f>
        <v>0.41000000000000003</v>
      </c>
      <c r="T34" s="54" t="str">
        <f>IF(R34&gt;S34,"R","D")</f>
        <v>R</v>
      </c>
      <c r="U34" s="76" t="str">
        <f t="shared" si="3"/>
        <v/>
      </c>
    </row>
    <row r="35" spans="1:21" ht="15.75" customHeight="1" x14ac:dyDescent="0.15">
      <c r="A35" s="5">
        <v>26</v>
      </c>
      <c r="B35" s="95" t="s">
        <v>50</v>
      </c>
      <c r="C35" s="96">
        <v>15070</v>
      </c>
      <c r="D35" s="97">
        <v>1</v>
      </c>
      <c r="E35" s="84"/>
      <c r="F35" s="70"/>
      <c r="G35" s="97"/>
      <c r="H35" s="2">
        <f t="shared" si="2"/>
        <v>1</v>
      </c>
      <c r="I35" s="5" t="str">
        <f t="shared" si="0"/>
        <v>R</v>
      </c>
      <c r="J35" s="25"/>
      <c r="K35" s="2">
        <f>D35-$F$2</f>
        <v>0.92</v>
      </c>
      <c r="L35" s="2">
        <f>G35+$F$2</f>
        <v>0.08</v>
      </c>
      <c r="M35" s="5" t="str">
        <f t="shared" si="1"/>
        <v>R</v>
      </c>
      <c r="N35" s="29"/>
      <c r="O35" s="109" t="s">
        <v>50</v>
      </c>
      <c r="P35" s="109"/>
      <c r="Q35" s="116"/>
      <c r="R35" s="46"/>
      <c r="S35" s="46"/>
      <c r="T35" s="52" t="s">
        <v>4</v>
      </c>
      <c r="U35" s="76" t="str">
        <f t="shared" si="3"/>
        <v/>
      </c>
    </row>
    <row r="36" spans="1:21" ht="15.75" customHeight="1" x14ac:dyDescent="0.15">
      <c r="A36" s="5">
        <v>27</v>
      </c>
      <c r="B36" s="95" t="s">
        <v>51</v>
      </c>
      <c r="C36" s="96">
        <v>11980</v>
      </c>
      <c r="D36" s="97">
        <v>0.63</v>
      </c>
      <c r="E36" s="95" t="s">
        <v>52</v>
      </c>
      <c r="F36" s="96">
        <v>7065</v>
      </c>
      <c r="G36" s="97">
        <v>0.37</v>
      </c>
      <c r="H36" s="2">
        <f t="shared" si="2"/>
        <v>0.26</v>
      </c>
      <c r="I36" s="5" t="str">
        <f t="shared" si="0"/>
        <v>R</v>
      </c>
      <c r="J36" s="25"/>
      <c r="K36" s="2">
        <f>D36-$F$2</f>
        <v>0.55000000000000004</v>
      </c>
      <c r="L36" s="2">
        <f>G36+$F$2</f>
        <v>0.45</v>
      </c>
      <c r="M36" s="5" t="str">
        <f t="shared" si="1"/>
        <v>R</v>
      </c>
      <c r="N36" s="29"/>
      <c r="O36" s="109" t="s">
        <v>205</v>
      </c>
      <c r="P36" s="109" t="s">
        <v>206</v>
      </c>
      <c r="Q36" s="116"/>
      <c r="R36" s="48" cm="1">
        <f t="array" ref="R36">_xlfn.SWITCH($Q36,"R",($D36+$F$3-$F$2),"D",($D36-$F$2),(D36-$F$2))</f>
        <v>0.55000000000000004</v>
      </c>
      <c r="S36" s="48" cm="1">
        <f t="array" ref="S36">_xlfn.SWITCH($Q36,"R",($G36+$F$2-$F$3),"D",($G36+$F$3+$F$2),($G36+$F$2))</f>
        <v>0.45</v>
      </c>
      <c r="T36" s="54" t="str">
        <f>IF(R36&gt;S36,"R","D")</f>
        <v>R</v>
      </c>
      <c r="U36" s="76" t="str">
        <f t="shared" si="3"/>
        <v/>
      </c>
    </row>
    <row r="37" spans="1:21" ht="15.75" customHeight="1" x14ac:dyDescent="0.15">
      <c r="A37" s="5">
        <v>28</v>
      </c>
      <c r="B37" s="95" t="s">
        <v>53</v>
      </c>
      <c r="C37" s="96">
        <v>11536</v>
      </c>
      <c r="D37" s="97">
        <v>0.59</v>
      </c>
      <c r="E37" s="95" t="s">
        <v>54</v>
      </c>
      <c r="F37" s="96">
        <v>8134</v>
      </c>
      <c r="G37" s="97">
        <v>0.41</v>
      </c>
      <c r="H37" s="2">
        <f t="shared" si="2"/>
        <v>0.18</v>
      </c>
      <c r="I37" s="5" t="str">
        <f t="shared" si="0"/>
        <v>R</v>
      </c>
      <c r="J37" s="25"/>
      <c r="K37" s="2">
        <f>D37-$F$2</f>
        <v>0.51</v>
      </c>
      <c r="L37" s="2">
        <f>G37+$F$2</f>
        <v>0.49</v>
      </c>
      <c r="M37" s="5" t="str">
        <f t="shared" si="1"/>
        <v>R</v>
      </c>
      <c r="N37" s="29"/>
      <c r="O37" s="109" t="s">
        <v>53</v>
      </c>
      <c r="P37" s="109" t="s">
        <v>54</v>
      </c>
      <c r="Q37" s="79" t="s">
        <v>4</v>
      </c>
      <c r="R37" s="48" cm="1">
        <f t="array" ref="R37">_xlfn.SWITCH($Q37,"R",($D37+$F$3-$F$2),"D",($D37-$F$2),(D37-$F$2))</f>
        <v>0.51</v>
      </c>
      <c r="S37" s="48" cm="1">
        <f t="array" ref="S37">_xlfn.SWITCH($Q37,"R",($G37+$F$2-$F$3),"D",($G37+$F$3+$F$2),($G37+$F$2))</f>
        <v>0.49</v>
      </c>
      <c r="T37" s="54" t="str">
        <f>IF(R37&gt;S37,"R","D")</f>
        <v>R</v>
      </c>
      <c r="U37" s="76" t="str">
        <f t="shared" si="3"/>
        <v/>
      </c>
    </row>
    <row r="38" spans="1:21" ht="15.75" customHeight="1" x14ac:dyDescent="0.15">
      <c r="A38" s="5">
        <v>29</v>
      </c>
      <c r="B38" s="95" t="s">
        <v>35</v>
      </c>
      <c r="C38" s="96">
        <v>14051</v>
      </c>
      <c r="D38" s="97">
        <v>0.57999999999999996</v>
      </c>
      <c r="E38" s="95" t="s">
        <v>55</v>
      </c>
      <c r="F38" s="96">
        <v>10371</v>
      </c>
      <c r="G38" s="97">
        <v>0.42</v>
      </c>
      <c r="H38" s="2">
        <f t="shared" si="2"/>
        <v>0.15999999999999998</v>
      </c>
      <c r="I38" s="5" t="str">
        <f t="shared" si="0"/>
        <v>R</v>
      </c>
      <c r="J38" s="25"/>
      <c r="K38" s="2">
        <f>D38-$F$2</f>
        <v>0.49999999999999994</v>
      </c>
      <c r="L38" s="2">
        <f>G38+$F$2</f>
        <v>0.5</v>
      </c>
      <c r="M38" s="5" t="str">
        <f t="shared" si="1"/>
        <v>D</v>
      </c>
      <c r="N38" s="29"/>
      <c r="O38" s="109" t="s">
        <v>35</v>
      </c>
      <c r="P38" s="109" t="s">
        <v>207</v>
      </c>
      <c r="Q38" s="79" t="s">
        <v>4</v>
      </c>
      <c r="R38" s="48" cm="1">
        <f t="array" ref="R38">_xlfn.SWITCH($Q38,"R",($D38+$F$3-$F$2),"D",($D38-$F$2),(D38-$F$2))</f>
        <v>0.49999999999999994</v>
      </c>
      <c r="S38" s="48" cm="1">
        <f t="array" ref="S38">_xlfn.SWITCH($Q38,"R",($G38+$F$2-$F$3),"D",($G38+$F$3+$F$2),($G38+$F$2))</f>
        <v>0.5</v>
      </c>
      <c r="T38" s="54" t="str">
        <f>IF(R38&gt;S38,"R","D")</f>
        <v>D</v>
      </c>
      <c r="U38" s="76" t="str">
        <f t="shared" si="3"/>
        <v>Flip</v>
      </c>
    </row>
    <row r="39" spans="1:21" ht="15.75" customHeight="1" x14ac:dyDescent="0.15">
      <c r="A39" s="5">
        <v>30</v>
      </c>
      <c r="B39" s="84"/>
      <c r="C39" s="70"/>
      <c r="D39" s="97"/>
      <c r="E39" s="95" t="s">
        <v>56</v>
      </c>
      <c r="F39" s="96">
        <v>10125</v>
      </c>
      <c r="G39" s="97">
        <v>1</v>
      </c>
      <c r="H39" s="2">
        <f t="shared" si="2"/>
        <v>-1</v>
      </c>
      <c r="I39" s="5" t="str">
        <f t="shared" si="0"/>
        <v>D</v>
      </c>
      <c r="J39" s="25"/>
      <c r="K39" s="2">
        <f>D39-$F$2</f>
        <v>-0.08</v>
      </c>
      <c r="L39" s="2">
        <f>G39+$F$2</f>
        <v>1.08</v>
      </c>
      <c r="M39" s="5" t="str">
        <f t="shared" si="1"/>
        <v>D</v>
      </c>
      <c r="N39" s="29"/>
      <c r="O39" s="109"/>
      <c r="P39" s="109" t="s">
        <v>208</v>
      </c>
      <c r="Q39" s="116"/>
      <c r="R39" s="46"/>
      <c r="S39" s="46"/>
      <c r="T39" s="52" t="s">
        <v>5</v>
      </c>
      <c r="U39" s="76" t="str">
        <f t="shared" si="3"/>
        <v/>
      </c>
    </row>
    <row r="40" spans="1:21" ht="15.75" customHeight="1" x14ac:dyDescent="0.15">
      <c r="A40" s="5">
        <v>31</v>
      </c>
      <c r="B40" s="95" t="s">
        <v>57</v>
      </c>
      <c r="C40" s="96">
        <v>12067</v>
      </c>
      <c r="D40" s="97">
        <v>0.51</v>
      </c>
      <c r="E40" s="95" t="s">
        <v>58</v>
      </c>
      <c r="F40" s="96">
        <v>11727</v>
      </c>
      <c r="G40" s="97">
        <v>0.49</v>
      </c>
      <c r="H40" s="2">
        <f t="shared" si="2"/>
        <v>2.0000000000000018E-2</v>
      </c>
      <c r="I40" s="5" t="str">
        <f t="shared" si="0"/>
        <v>R</v>
      </c>
      <c r="J40" s="25"/>
      <c r="K40" s="2">
        <f>D40-$F$2</f>
        <v>0.43</v>
      </c>
      <c r="L40" s="2">
        <f>G40+$F$2</f>
        <v>0.56999999999999995</v>
      </c>
      <c r="M40" s="5" t="str">
        <f t="shared" si="1"/>
        <v>D</v>
      </c>
      <c r="N40" s="29"/>
      <c r="O40" s="109" t="s">
        <v>19</v>
      </c>
      <c r="P40" s="109" t="s">
        <v>136</v>
      </c>
      <c r="Q40" s="79"/>
      <c r="R40" s="48" cm="1">
        <f t="array" ref="R40">_xlfn.SWITCH($Q40,"R",($D40+$F$3-$F$2),"D",($D40-$F$2),(D40-$F$2))</f>
        <v>0.43</v>
      </c>
      <c r="S40" s="48" cm="1">
        <f t="array" ref="S40">_xlfn.SWITCH($Q40,"R",($G40+$F$2-$F$3),"D",($G40+$F$3+$F$2),($G40+$F$2))</f>
        <v>0.56999999999999995</v>
      </c>
      <c r="T40" s="54" t="str">
        <f>IF(R40&gt;S40,"R","D")</f>
        <v>D</v>
      </c>
      <c r="U40" s="76" t="str">
        <f t="shared" si="3"/>
        <v>Flip</v>
      </c>
    </row>
    <row r="41" spans="1:21" ht="15.75" customHeight="1" x14ac:dyDescent="0.15">
      <c r="A41" s="5">
        <v>32</v>
      </c>
      <c r="B41" s="84"/>
      <c r="C41" s="70"/>
      <c r="D41" s="97"/>
      <c r="E41" s="95" t="s">
        <v>59</v>
      </c>
      <c r="F41" s="96">
        <v>16494</v>
      </c>
      <c r="G41" s="97">
        <v>1</v>
      </c>
      <c r="H41" s="2">
        <f t="shared" si="2"/>
        <v>-1</v>
      </c>
      <c r="I41" s="5" t="str">
        <f t="shared" si="0"/>
        <v>D</v>
      </c>
      <c r="J41" s="25"/>
      <c r="K41" s="2">
        <f>D41-$F$2</f>
        <v>-0.08</v>
      </c>
      <c r="L41" s="2">
        <f>G41+$F$2</f>
        <v>1.08</v>
      </c>
      <c r="M41" s="5" t="str">
        <f t="shared" si="1"/>
        <v>D</v>
      </c>
      <c r="N41" s="29"/>
      <c r="O41" s="109"/>
      <c r="P41" s="109" t="s">
        <v>59</v>
      </c>
      <c r="Q41" s="116"/>
      <c r="R41" s="46"/>
      <c r="S41" s="46"/>
      <c r="T41" s="52" t="s">
        <v>5</v>
      </c>
      <c r="U41" s="76" t="str">
        <f t="shared" si="3"/>
        <v/>
      </c>
    </row>
    <row r="42" spans="1:21" ht="15.75" customHeight="1" x14ac:dyDescent="0.15">
      <c r="A42" s="5">
        <v>33</v>
      </c>
      <c r="B42" s="95" t="s">
        <v>60</v>
      </c>
      <c r="C42" s="96">
        <v>14349</v>
      </c>
      <c r="D42" s="97">
        <v>0.56999999999999995</v>
      </c>
      <c r="E42" s="95" t="s">
        <v>61</v>
      </c>
      <c r="F42" s="96">
        <v>10882</v>
      </c>
      <c r="G42" s="97">
        <v>0.43</v>
      </c>
      <c r="H42" s="2">
        <f t="shared" si="2"/>
        <v>0.13999999999999996</v>
      </c>
      <c r="I42" s="5" t="str">
        <f t="shared" si="0"/>
        <v>R</v>
      </c>
      <c r="J42" s="25"/>
      <c r="K42" s="2">
        <f>D42-$F$2</f>
        <v>0.48999999999999994</v>
      </c>
      <c r="L42" s="2">
        <f>G42+$F$2</f>
        <v>0.51</v>
      </c>
      <c r="M42" s="5" t="str">
        <f t="shared" si="1"/>
        <v>D</v>
      </c>
      <c r="N42" s="29"/>
      <c r="O42" s="109" t="s">
        <v>60</v>
      </c>
      <c r="P42" s="109" t="s">
        <v>209</v>
      </c>
      <c r="Q42" s="79" t="s">
        <v>4</v>
      </c>
      <c r="R42" s="48" cm="1">
        <f t="array" ref="R42">_xlfn.SWITCH($Q42,"R",($D42+$F$3-$F$2),"D",($D42-$F$2),(D42-$F$2))</f>
        <v>0.48999999999999994</v>
      </c>
      <c r="S42" s="48" cm="1">
        <f t="array" ref="S42">_xlfn.SWITCH($Q42,"R",($G42+$F$2-$F$3),"D",($G42+$F$3+$F$2),($G42+$F$2))</f>
        <v>0.51</v>
      </c>
      <c r="T42" s="54" t="str">
        <f>IF(R42&gt;S42,"R","D")</f>
        <v>D</v>
      </c>
      <c r="U42" s="76" t="str">
        <f t="shared" si="3"/>
        <v>Flip</v>
      </c>
    </row>
    <row r="43" spans="1:21" ht="15.75" customHeight="1" x14ac:dyDescent="0.15">
      <c r="A43" s="5">
        <v>34</v>
      </c>
      <c r="B43" s="84"/>
      <c r="C43" s="70"/>
      <c r="D43" s="97"/>
      <c r="E43" s="95" t="s">
        <v>62</v>
      </c>
      <c r="F43" s="96">
        <v>19214</v>
      </c>
      <c r="G43" s="97">
        <v>1</v>
      </c>
      <c r="H43" s="2">
        <f t="shared" si="2"/>
        <v>-1</v>
      </c>
      <c r="I43" s="5" t="str">
        <f t="shared" si="0"/>
        <v>D</v>
      </c>
      <c r="J43" s="25"/>
      <c r="K43" s="2">
        <f>D43-$F$2</f>
        <v>-0.08</v>
      </c>
      <c r="L43" s="2">
        <f>G43+$F$2</f>
        <v>1.08</v>
      </c>
      <c r="M43" s="5" t="str">
        <f t="shared" si="1"/>
        <v>D</v>
      </c>
      <c r="N43" s="29"/>
      <c r="O43" s="109" t="s">
        <v>210</v>
      </c>
      <c r="P43" s="109" t="s">
        <v>211</v>
      </c>
      <c r="Q43" s="116"/>
      <c r="R43" s="48" cm="1">
        <f t="array" ref="R43">_xlfn.SWITCH($Q43,"R",($D43+$F$3-$F$2),"D",($D43-$F$2),(D43-$F$2))</f>
        <v>-0.08</v>
      </c>
      <c r="S43" s="48" cm="1">
        <f t="array" ref="S43">_xlfn.SWITCH($Q43,"R",($G43+$F$2-$F$3),"D",($G43+$F$3+$F$2),($G43+$F$2))</f>
        <v>1.08</v>
      </c>
      <c r="T43" s="54" t="str">
        <f>IF(R43&gt;S43,"R","D")</f>
        <v>D</v>
      </c>
      <c r="U43" s="76" t="str">
        <f t="shared" si="3"/>
        <v/>
      </c>
    </row>
    <row r="44" spans="1:21" ht="15.75" customHeight="1" x14ac:dyDescent="0.15">
      <c r="A44" s="5">
        <v>35</v>
      </c>
      <c r="B44" s="84"/>
      <c r="C44" s="70"/>
      <c r="D44" s="97"/>
      <c r="E44" s="95" t="s">
        <v>63</v>
      </c>
      <c r="F44" s="96">
        <v>8662</v>
      </c>
      <c r="G44" s="97">
        <v>1</v>
      </c>
      <c r="H44" s="2">
        <f t="shared" si="2"/>
        <v>-1</v>
      </c>
      <c r="I44" s="5" t="str">
        <f t="shared" si="0"/>
        <v>D</v>
      </c>
      <c r="J44" s="25"/>
      <c r="K44" s="2">
        <f>D44-$F$2</f>
        <v>-0.08</v>
      </c>
      <c r="L44" s="2">
        <f>G44+$F$2</f>
        <v>1.08</v>
      </c>
      <c r="M44" s="5" t="str">
        <f t="shared" si="1"/>
        <v>D</v>
      </c>
      <c r="N44" s="29"/>
      <c r="O44" s="109" t="s">
        <v>212</v>
      </c>
      <c r="P44" s="109" t="s">
        <v>63</v>
      </c>
      <c r="Q44" s="116"/>
      <c r="R44" s="48" cm="1">
        <f t="array" ref="R44">_xlfn.SWITCH($Q44,"R",($D44+$F$3-$F$2),"D",($D44-$F$2),(D44-$F$2))</f>
        <v>-0.08</v>
      </c>
      <c r="S44" s="48" cm="1">
        <f t="array" ref="S44">_xlfn.SWITCH($Q44,"R",($G44+$F$2-$F$3),"D",($G44+$F$3+$F$2),($G44+$F$2))</f>
        <v>1.08</v>
      </c>
      <c r="T44" s="54" t="str">
        <f>IF(R44&gt;S44,"R","D")</f>
        <v>D</v>
      </c>
      <c r="U44" s="76" t="str">
        <f t="shared" si="3"/>
        <v/>
      </c>
    </row>
    <row r="45" spans="1:21" ht="15.75" customHeight="1" x14ac:dyDescent="0.15">
      <c r="A45" s="5">
        <v>36</v>
      </c>
      <c r="B45" s="95" t="s">
        <v>64</v>
      </c>
      <c r="C45" s="96">
        <v>15601</v>
      </c>
      <c r="D45" s="97">
        <v>0.57999999999999996</v>
      </c>
      <c r="E45" s="95" t="s">
        <v>65</v>
      </c>
      <c r="F45" s="96">
        <v>11364</v>
      </c>
      <c r="G45" s="97">
        <v>0.42</v>
      </c>
      <c r="H45" s="2">
        <f t="shared" si="2"/>
        <v>0.15999999999999998</v>
      </c>
      <c r="I45" s="5" t="str">
        <f t="shared" si="0"/>
        <v>R</v>
      </c>
      <c r="J45" s="25"/>
      <c r="K45" s="2">
        <f>D45-$F$2</f>
        <v>0.49999999999999994</v>
      </c>
      <c r="L45" s="2">
        <f>G45+$F$2</f>
        <v>0.5</v>
      </c>
      <c r="M45" s="5" t="str">
        <f t="shared" si="1"/>
        <v>D</v>
      </c>
      <c r="N45" s="29"/>
      <c r="O45" s="109" t="s">
        <v>213</v>
      </c>
      <c r="P45" s="109" t="s">
        <v>65</v>
      </c>
      <c r="Q45" s="116"/>
      <c r="R45" s="48" cm="1">
        <f t="array" ref="R45">_xlfn.SWITCH($Q45,"R",($D45+$F$3-$F$2),"D",($D45-$F$2),(D45-$F$2))</f>
        <v>0.49999999999999994</v>
      </c>
      <c r="S45" s="48" cm="1">
        <f t="array" ref="S45">_xlfn.SWITCH($Q45,"R",($G45+$F$2-$F$3),"D",($G45+$F$3+$F$2),($G45+$F$2))</f>
        <v>0.5</v>
      </c>
      <c r="T45" s="54" t="str">
        <f>IF(R45&gt;S45,"R","D")</f>
        <v>D</v>
      </c>
      <c r="U45" s="76" t="str">
        <f t="shared" si="3"/>
        <v>Flip</v>
      </c>
    </row>
    <row r="46" spans="1:21" ht="15.75" customHeight="1" x14ac:dyDescent="0.15">
      <c r="A46" s="5">
        <v>37</v>
      </c>
      <c r="B46" s="95" t="s">
        <v>66</v>
      </c>
      <c r="C46" s="96">
        <v>10330</v>
      </c>
      <c r="D46" s="97">
        <v>0.56000000000000005</v>
      </c>
      <c r="E46" s="95" t="s">
        <v>67</v>
      </c>
      <c r="F46" s="96">
        <v>7970</v>
      </c>
      <c r="G46" s="97">
        <v>0.44</v>
      </c>
      <c r="H46" s="2">
        <f t="shared" si="2"/>
        <v>0.12000000000000005</v>
      </c>
      <c r="I46" s="5" t="str">
        <f t="shared" si="0"/>
        <v>R</v>
      </c>
      <c r="J46" s="25"/>
      <c r="K46" s="2">
        <f>D46-$F$2</f>
        <v>0.48000000000000004</v>
      </c>
      <c r="L46" s="2">
        <f>G46+$F$2</f>
        <v>0.52</v>
      </c>
      <c r="M46" s="5" t="str">
        <f t="shared" si="1"/>
        <v>D</v>
      </c>
      <c r="N46" s="29"/>
      <c r="O46" s="109" t="s">
        <v>214</v>
      </c>
      <c r="P46" s="109"/>
      <c r="Q46" s="116"/>
      <c r="R46" s="48"/>
      <c r="S46" s="48"/>
      <c r="T46" s="52" t="s">
        <v>4</v>
      </c>
      <c r="U46" s="76" t="str">
        <f t="shared" si="3"/>
        <v/>
      </c>
    </row>
    <row r="47" spans="1:21" ht="15.75" customHeight="1" x14ac:dyDescent="0.15">
      <c r="A47" s="5">
        <v>38</v>
      </c>
      <c r="B47" s="95" t="s">
        <v>68</v>
      </c>
      <c r="C47" s="96">
        <v>8494</v>
      </c>
      <c r="D47" s="97">
        <v>0.49</v>
      </c>
      <c r="E47" s="95" t="s">
        <v>69</v>
      </c>
      <c r="F47" s="96">
        <v>8743</v>
      </c>
      <c r="G47" s="97">
        <v>0.51</v>
      </c>
      <c r="H47" s="2">
        <f t="shared" si="2"/>
        <v>-2.0000000000000018E-2</v>
      </c>
      <c r="I47" s="5" t="str">
        <f t="shared" si="0"/>
        <v>D</v>
      </c>
      <c r="J47" s="25"/>
      <c r="K47" s="2">
        <f>D47-$F$2</f>
        <v>0.41</v>
      </c>
      <c r="L47" s="2">
        <f>G47+$F$2</f>
        <v>0.59</v>
      </c>
      <c r="M47" s="5" t="str">
        <f t="shared" si="1"/>
        <v>D</v>
      </c>
      <c r="N47" s="29"/>
      <c r="O47" s="109" t="s">
        <v>68</v>
      </c>
      <c r="P47" s="109" t="s">
        <v>69</v>
      </c>
      <c r="Q47" s="79" t="s">
        <v>5</v>
      </c>
      <c r="R47" s="48" cm="1">
        <f t="array" ref="R47">_xlfn.SWITCH($Q47,"R",($D47+$F$3-$F$2),"D",($D47-$F$2),(D47-$F$2))</f>
        <v>0.41</v>
      </c>
      <c r="S47" s="48" cm="1">
        <f t="array" ref="S47">_xlfn.SWITCH($Q47,"R",($G47+$F$2-$F$3),"D",($G47+$F$3+$F$2),($G47+$F$2))</f>
        <v>0.59</v>
      </c>
      <c r="T47" s="54" t="str">
        <f>IF(R47&gt;S47,"R","D")</f>
        <v>D</v>
      </c>
      <c r="U47" s="76" t="str">
        <f t="shared" si="3"/>
        <v/>
      </c>
    </row>
    <row r="48" spans="1:21" ht="15.75" customHeight="1" x14ac:dyDescent="0.15">
      <c r="A48" s="5">
        <v>39</v>
      </c>
      <c r="B48" s="95" t="s">
        <v>70</v>
      </c>
      <c r="C48" s="96">
        <v>12660</v>
      </c>
      <c r="D48" s="97">
        <v>0.6</v>
      </c>
      <c r="E48" s="95" t="s">
        <v>71</v>
      </c>
      <c r="F48" s="96">
        <v>8593</v>
      </c>
      <c r="G48" s="97">
        <v>0.4</v>
      </c>
      <c r="H48" s="2">
        <f t="shared" si="2"/>
        <v>0.19999999999999996</v>
      </c>
      <c r="I48" s="5" t="str">
        <f t="shared" si="0"/>
        <v>R</v>
      </c>
      <c r="J48" s="25"/>
      <c r="K48" s="2">
        <f>D48-$F$2</f>
        <v>0.52</v>
      </c>
      <c r="L48" s="2">
        <f>G48+$F$2</f>
        <v>0.48000000000000004</v>
      </c>
      <c r="M48" s="5" t="str">
        <f t="shared" si="1"/>
        <v>R</v>
      </c>
      <c r="N48" s="29"/>
      <c r="O48" s="109" t="s">
        <v>70</v>
      </c>
      <c r="P48" s="109" t="s">
        <v>71</v>
      </c>
      <c r="Q48" s="79" t="s">
        <v>4</v>
      </c>
      <c r="R48" s="48" cm="1">
        <f t="array" ref="R48">_xlfn.SWITCH($Q48,"R",($D48+$F$3-$F$2),"D",($D48-$F$2),(D48-$F$2))</f>
        <v>0.52</v>
      </c>
      <c r="S48" s="48" cm="1">
        <f t="array" ref="S48">_xlfn.SWITCH($Q48,"R",($G48+$F$2-$F$3),"D",($G48+$F$3+$F$2),($G48+$F$2))</f>
        <v>0.48000000000000004</v>
      </c>
      <c r="T48" s="54" t="str">
        <f>IF(R48&gt;S48,"R","D")</f>
        <v>R</v>
      </c>
      <c r="U48" s="76" t="str">
        <f t="shared" si="3"/>
        <v/>
      </c>
    </row>
    <row r="49" spans="1:21" ht="15.75" customHeight="1" x14ac:dyDescent="0.15">
      <c r="A49" s="5">
        <v>40</v>
      </c>
      <c r="B49" s="84"/>
      <c r="C49" s="70"/>
      <c r="D49" s="97"/>
      <c r="E49" s="95" t="s">
        <v>72</v>
      </c>
      <c r="F49" s="96">
        <v>10293</v>
      </c>
      <c r="G49" s="97">
        <v>1</v>
      </c>
      <c r="H49" s="2">
        <f t="shared" si="2"/>
        <v>-1</v>
      </c>
      <c r="I49" s="5" t="str">
        <f t="shared" si="0"/>
        <v>D</v>
      </c>
      <c r="J49" s="25"/>
      <c r="K49" s="2">
        <f>D49-$F$2</f>
        <v>-0.08</v>
      </c>
      <c r="L49" s="2">
        <f>G49+$F$2</f>
        <v>1.08</v>
      </c>
      <c r="M49" s="5" t="str">
        <f t="shared" si="1"/>
        <v>D</v>
      </c>
      <c r="N49" s="29"/>
      <c r="O49" s="109"/>
      <c r="P49" s="109" t="s">
        <v>215</v>
      </c>
      <c r="Q49" s="116"/>
      <c r="R49" s="46"/>
      <c r="S49" s="46"/>
      <c r="T49" s="52" t="s">
        <v>5</v>
      </c>
      <c r="U49" s="76" t="str">
        <f t="shared" si="3"/>
        <v/>
      </c>
    </row>
    <row r="50" spans="1:21" ht="15.75" customHeight="1" x14ac:dyDescent="0.15">
      <c r="A50" s="5">
        <v>41</v>
      </c>
      <c r="B50" s="95" t="s">
        <v>73</v>
      </c>
      <c r="C50" s="96">
        <v>6511</v>
      </c>
      <c r="D50" s="97">
        <v>0.26</v>
      </c>
      <c r="E50" s="95" t="s">
        <v>74</v>
      </c>
      <c r="F50" s="96">
        <v>18485</v>
      </c>
      <c r="G50" s="97">
        <v>0.74</v>
      </c>
      <c r="H50" s="2">
        <f t="shared" si="2"/>
        <v>-0.48</v>
      </c>
      <c r="I50" s="5" t="str">
        <f t="shared" si="0"/>
        <v>D</v>
      </c>
      <c r="J50" s="25"/>
      <c r="K50" s="2">
        <f>D50-$F$2</f>
        <v>0.18</v>
      </c>
      <c r="L50" s="2">
        <f>G50+$F$2</f>
        <v>0.82</v>
      </c>
      <c r="M50" s="5" t="str">
        <f t="shared" si="1"/>
        <v>D</v>
      </c>
      <c r="N50" s="29"/>
      <c r="O50" s="109"/>
      <c r="P50" s="109" t="s">
        <v>74</v>
      </c>
      <c r="Q50" s="116"/>
      <c r="R50" s="46"/>
      <c r="S50" s="46"/>
      <c r="T50" s="52" t="s">
        <v>5</v>
      </c>
      <c r="U50" s="76" t="str">
        <f t="shared" si="3"/>
        <v/>
      </c>
    </row>
    <row r="51" spans="1:21" ht="13" x14ac:dyDescent="0.15">
      <c r="A51" s="5">
        <v>42</v>
      </c>
      <c r="B51" s="84"/>
      <c r="C51" s="70"/>
      <c r="D51" s="97"/>
      <c r="E51" s="95" t="s">
        <v>75</v>
      </c>
      <c r="F51" s="96">
        <v>12350</v>
      </c>
      <c r="G51" s="97">
        <v>1</v>
      </c>
      <c r="H51" s="2">
        <f t="shared" si="2"/>
        <v>-1</v>
      </c>
      <c r="I51" s="5" t="str">
        <f t="shared" si="0"/>
        <v>D</v>
      </c>
      <c r="J51" s="25"/>
      <c r="K51" s="2">
        <f>D51-$F$2</f>
        <v>-0.08</v>
      </c>
      <c r="L51" s="2">
        <f>G51+$F$2</f>
        <v>1.08</v>
      </c>
      <c r="M51" s="5" t="str">
        <f t="shared" si="1"/>
        <v>D</v>
      </c>
      <c r="N51" s="29"/>
      <c r="O51" s="109"/>
      <c r="P51" s="109" t="s">
        <v>75</v>
      </c>
      <c r="Q51" s="116"/>
      <c r="R51" s="46"/>
      <c r="S51" s="46"/>
      <c r="T51" s="52" t="s">
        <v>5</v>
      </c>
      <c r="U51" s="76" t="str">
        <f t="shared" si="3"/>
        <v/>
      </c>
    </row>
    <row r="52" spans="1:21" ht="13" x14ac:dyDescent="0.15">
      <c r="A52" s="5">
        <v>43</v>
      </c>
      <c r="B52" s="84"/>
      <c r="C52" s="70"/>
      <c r="D52" s="97"/>
      <c r="E52" s="95" t="s">
        <v>76</v>
      </c>
      <c r="F52" s="96">
        <v>12088</v>
      </c>
      <c r="G52" s="97">
        <v>1</v>
      </c>
      <c r="H52" s="2">
        <f t="shared" si="2"/>
        <v>-1</v>
      </c>
      <c r="I52" s="5" t="str">
        <f t="shared" si="0"/>
        <v>D</v>
      </c>
      <c r="J52" s="25"/>
      <c r="K52" s="2">
        <f>D52-$F$2</f>
        <v>-0.08</v>
      </c>
      <c r="L52" s="2">
        <f>G52+$F$2</f>
        <v>1.08</v>
      </c>
      <c r="M52" s="5" t="str">
        <f t="shared" si="1"/>
        <v>D</v>
      </c>
      <c r="N52" s="29"/>
      <c r="O52" s="109"/>
      <c r="P52" s="109" t="s">
        <v>216</v>
      </c>
      <c r="Q52" s="116"/>
      <c r="R52" s="46"/>
      <c r="S52" s="46"/>
      <c r="T52" s="52" t="s">
        <v>5</v>
      </c>
      <c r="U52" s="76" t="str">
        <f t="shared" si="3"/>
        <v/>
      </c>
    </row>
    <row r="53" spans="1:21" ht="13" x14ac:dyDescent="0.15">
      <c r="A53" s="5">
        <v>44</v>
      </c>
      <c r="B53" s="84"/>
      <c r="C53" s="70"/>
      <c r="D53" s="97"/>
      <c r="E53" s="95" t="s">
        <v>77</v>
      </c>
      <c r="F53" s="96">
        <v>12888</v>
      </c>
      <c r="G53" s="97">
        <v>1</v>
      </c>
      <c r="H53" s="2">
        <f t="shared" si="2"/>
        <v>-1</v>
      </c>
      <c r="I53" s="5" t="str">
        <f t="shared" si="0"/>
        <v>D</v>
      </c>
      <c r="J53" s="25"/>
      <c r="K53" s="2">
        <f>D53-$F$2</f>
        <v>-0.08</v>
      </c>
      <c r="L53" s="2">
        <f>G53+$F$2</f>
        <v>1.08</v>
      </c>
      <c r="M53" s="5" t="str">
        <f t="shared" si="1"/>
        <v>D</v>
      </c>
      <c r="N53" s="29"/>
      <c r="O53" s="109"/>
      <c r="P53" s="109" t="s">
        <v>217</v>
      </c>
      <c r="Q53" s="116"/>
      <c r="R53" s="46"/>
      <c r="S53" s="46"/>
      <c r="T53" s="52" t="s">
        <v>5</v>
      </c>
      <c r="U53" s="76" t="str">
        <f t="shared" si="3"/>
        <v/>
      </c>
    </row>
    <row r="54" spans="1:21" ht="13" x14ac:dyDescent="0.15">
      <c r="A54" s="5">
        <v>45</v>
      </c>
      <c r="B54" s="95" t="s">
        <v>78</v>
      </c>
      <c r="C54" s="96">
        <v>12858</v>
      </c>
      <c r="D54" s="97">
        <v>0.5</v>
      </c>
      <c r="E54" s="95" t="s">
        <v>79</v>
      </c>
      <c r="F54" s="96">
        <v>13030</v>
      </c>
      <c r="G54" s="97">
        <v>0.5</v>
      </c>
      <c r="H54" s="2">
        <f t="shared" si="2"/>
        <v>0</v>
      </c>
      <c r="I54" s="5" t="str">
        <f t="shared" si="0"/>
        <v>D</v>
      </c>
      <c r="J54" s="25"/>
      <c r="K54" s="2">
        <f>D54-$F$2</f>
        <v>0.42</v>
      </c>
      <c r="L54" s="2">
        <f>G54+$F$2</f>
        <v>0.57999999999999996</v>
      </c>
      <c r="M54" s="5" t="str">
        <f t="shared" si="1"/>
        <v>D</v>
      </c>
      <c r="N54" s="29"/>
      <c r="O54" s="109" t="s">
        <v>218</v>
      </c>
      <c r="P54" s="109" t="s">
        <v>79</v>
      </c>
      <c r="Q54" s="79" t="s">
        <v>5</v>
      </c>
      <c r="R54" s="48" cm="1">
        <f t="array" ref="R54">_xlfn.SWITCH($Q54,"R",($D54+$F$3-$F$2),"D",($D54-$F$2),(D54-$F$2))</f>
        <v>0.42</v>
      </c>
      <c r="S54" s="48" cm="1">
        <f t="array" ref="S54">_xlfn.SWITCH($Q54,"R",($G54+$F$2-$F$3),"D",($G54+$F$3+$F$2),($G54+$F$2))</f>
        <v>0.57999999999999996</v>
      </c>
      <c r="T54" s="54" t="str">
        <f>IF(R54&gt;S54,"R","D")</f>
        <v>D</v>
      </c>
      <c r="U54" s="76" t="str">
        <f t="shared" si="3"/>
        <v/>
      </c>
    </row>
    <row r="55" spans="1:21" ht="13" x14ac:dyDescent="0.15">
      <c r="A55" s="5">
        <v>46</v>
      </c>
      <c r="B55" s="95" t="s">
        <v>80</v>
      </c>
      <c r="C55" s="96">
        <v>9019</v>
      </c>
      <c r="D55" s="97">
        <v>0.43</v>
      </c>
      <c r="E55" s="95" t="s">
        <v>81</v>
      </c>
      <c r="F55" s="96">
        <v>11755</v>
      </c>
      <c r="G55" s="97">
        <v>0.56999999999999995</v>
      </c>
      <c r="H55" s="2">
        <f t="shared" si="2"/>
        <v>-0.13999999999999996</v>
      </c>
      <c r="I55" s="5" t="str">
        <f t="shared" si="0"/>
        <v>D</v>
      </c>
      <c r="J55" s="25"/>
      <c r="K55" s="2">
        <f>D55-$F$2</f>
        <v>0.35</v>
      </c>
      <c r="L55" s="2">
        <f>G55+$F$2</f>
        <v>0.64999999999999991</v>
      </c>
      <c r="M55" s="5" t="str">
        <f t="shared" si="1"/>
        <v>D</v>
      </c>
      <c r="N55" s="29"/>
      <c r="O55" s="109" t="s">
        <v>219</v>
      </c>
      <c r="P55" s="109" t="s">
        <v>81</v>
      </c>
      <c r="Q55" s="79" t="s">
        <v>5</v>
      </c>
      <c r="R55" s="48" cm="1">
        <f t="array" ref="R55">_xlfn.SWITCH($Q55,"R",($D55+$F$3-$F$2),"D",($D55-$F$2),(D55-$F$2))</f>
        <v>0.35</v>
      </c>
      <c r="S55" s="48" cm="1">
        <f t="array" ref="S55">_xlfn.SWITCH($Q55,"R",($G55+$F$2-$F$3),"D",($G55+$F$3+$F$2),($G55+$F$2))</f>
        <v>0.64999999999999991</v>
      </c>
      <c r="T55" s="54" t="str">
        <f>IF(R55&gt;S55,"R","D")</f>
        <v>D</v>
      </c>
      <c r="U55" s="76" t="str">
        <f t="shared" si="3"/>
        <v/>
      </c>
    </row>
    <row r="56" spans="1:21" ht="13" x14ac:dyDescent="0.15">
      <c r="A56" s="5">
        <v>47</v>
      </c>
      <c r="B56" s="95" t="s">
        <v>82</v>
      </c>
      <c r="C56" s="96">
        <v>14703</v>
      </c>
      <c r="D56" s="97">
        <v>0.68</v>
      </c>
      <c r="E56" s="95" t="s">
        <v>83</v>
      </c>
      <c r="F56" s="96">
        <v>6844</v>
      </c>
      <c r="G56" s="97">
        <v>0.32</v>
      </c>
      <c r="H56" s="2">
        <f t="shared" si="2"/>
        <v>0.36000000000000004</v>
      </c>
      <c r="I56" s="5" t="str">
        <f t="shared" si="0"/>
        <v>R</v>
      </c>
      <c r="J56" s="25"/>
      <c r="K56" s="2">
        <f>D56-$F$2</f>
        <v>0.60000000000000009</v>
      </c>
      <c r="L56" s="2">
        <f>G56+$F$2</f>
        <v>0.4</v>
      </c>
      <c r="M56" s="5" t="str">
        <f t="shared" si="1"/>
        <v>R</v>
      </c>
      <c r="N56" s="29"/>
      <c r="O56" s="108" t="s">
        <v>220</v>
      </c>
      <c r="P56" s="112"/>
      <c r="Q56" s="116"/>
      <c r="R56" s="46"/>
      <c r="S56" s="46"/>
      <c r="T56" s="52" t="s">
        <v>4</v>
      </c>
      <c r="U56" s="76" t="str">
        <f t="shared" si="3"/>
        <v/>
      </c>
    </row>
    <row r="57" spans="1:21" ht="13" x14ac:dyDescent="0.15">
      <c r="A57" s="5">
        <v>48</v>
      </c>
      <c r="B57" s="95" t="s">
        <v>84</v>
      </c>
      <c r="C57" s="96">
        <v>15195</v>
      </c>
      <c r="D57" s="97">
        <v>0.54</v>
      </c>
      <c r="E57" s="95" t="s">
        <v>85</v>
      </c>
      <c r="F57" s="96">
        <v>13081</v>
      </c>
      <c r="G57" s="97">
        <v>0.46</v>
      </c>
      <c r="H57" s="2">
        <f t="shared" si="2"/>
        <v>8.0000000000000016E-2</v>
      </c>
      <c r="I57" s="5" t="str">
        <f t="shared" si="0"/>
        <v>R</v>
      </c>
      <c r="J57" s="25"/>
      <c r="K57" s="2">
        <f>D57-$F$2</f>
        <v>0.46</v>
      </c>
      <c r="L57" s="2">
        <f>G57+$F$2</f>
        <v>0.54</v>
      </c>
      <c r="M57" s="5" t="str">
        <f t="shared" si="1"/>
        <v>D</v>
      </c>
      <c r="N57" s="29"/>
      <c r="O57" s="109" t="s">
        <v>84</v>
      </c>
      <c r="P57" s="109" t="s">
        <v>221</v>
      </c>
      <c r="Q57" s="79" t="s">
        <v>4</v>
      </c>
      <c r="R57" s="48" cm="1">
        <f t="array" ref="R57">_xlfn.SWITCH($Q57,"R",($D57+$F$3-$F$2),"D",($D57-$F$2),(D57-$F$2))</f>
        <v>0.46</v>
      </c>
      <c r="S57" s="48" cm="1">
        <f t="array" ref="S57">_xlfn.SWITCH($Q57,"R",($G57+$F$2-$F$3),"D",($G57+$F$3+$F$2),($G57+$F$2))</f>
        <v>0.54</v>
      </c>
      <c r="T57" s="54" t="str">
        <f>IF(R57&gt;S57,"R","D")</f>
        <v>D</v>
      </c>
      <c r="U57" s="76" t="str">
        <f t="shared" si="3"/>
        <v>Flip</v>
      </c>
    </row>
    <row r="58" spans="1:21" ht="13" x14ac:dyDescent="0.15">
      <c r="A58" s="5">
        <v>49</v>
      </c>
      <c r="B58" s="95" t="s">
        <v>86</v>
      </c>
      <c r="C58" s="96">
        <v>19471</v>
      </c>
      <c r="D58" s="97">
        <v>1</v>
      </c>
      <c r="E58" s="84"/>
      <c r="F58" s="70"/>
      <c r="G58" s="97"/>
      <c r="H58" s="2">
        <f t="shared" si="2"/>
        <v>1</v>
      </c>
      <c r="I58" s="5" t="str">
        <f t="shared" si="0"/>
        <v>R</v>
      </c>
      <c r="J58" s="25"/>
      <c r="K58" s="2">
        <f>D58-$F$2</f>
        <v>0.92</v>
      </c>
      <c r="L58" s="2">
        <f>G58+$F$2</f>
        <v>0.08</v>
      </c>
      <c r="M58" s="5" t="str">
        <f t="shared" si="1"/>
        <v>R</v>
      </c>
      <c r="N58" s="29"/>
      <c r="O58" s="109" t="s">
        <v>86</v>
      </c>
      <c r="P58" s="109"/>
      <c r="Q58" s="116"/>
      <c r="R58" s="46"/>
      <c r="S58" s="46"/>
      <c r="T58" s="52" t="s">
        <v>4</v>
      </c>
      <c r="U58" s="76" t="str">
        <f t="shared" si="3"/>
        <v/>
      </c>
    </row>
    <row r="59" spans="1:21" ht="13" x14ac:dyDescent="0.15">
      <c r="A59" s="5">
        <v>50</v>
      </c>
      <c r="B59" s="95" t="s">
        <v>87</v>
      </c>
      <c r="C59" s="96">
        <v>16783</v>
      </c>
      <c r="D59" s="97">
        <v>1</v>
      </c>
      <c r="E59" s="84"/>
      <c r="F59" s="70"/>
      <c r="G59" s="97"/>
      <c r="H59" s="2">
        <f t="shared" si="2"/>
        <v>1</v>
      </c>
      <c r="I59" s="5" t="str">
        <f t="shared" si="0"/>
        <v>R</v>
      </c>
      <c r="J59" s="25"/>
      <c r="K59" s="2">
        <f>D59-$F$2</f>
        <v>0.92</v>
      </c>
      <c r="L59" s="2">
        <f>G59+$F$2</f>
        <v>0.08</v>
      </c>
      <c r="M59" s="5" t="str">
        <f t="shared" si="1"/>
        <v>R</v>
      </c>
      <c r="N59" s="29"/>
      <c r="O59" s="109" t="s">
        <v>87</v>
      </c>
      <c r="P59" s="109" t="s">
        <v>222</v>
      </c>
      <c r="Q59" s="79" t="s">
        <v>4</v>
      </c>
      <c r="R59" s="48" cm="1">
        <f t="array" ref="R59">_xlfn.SWITCH($Q59,"R",($D59+$F$3-$F$2),"D",($D59-$F$2),(D59-$F$2))</f>
        <v>0.92</v>
      </c>
      <c r="S59" s="48" cm="1">
        <f t="array" ref="S59">_xlfn.SWITCH($Q59,"R",($G59+$F$2-$F$3),"D",($G59+$F$3+$F$2),($G59+$F$2))</f>
        <v>0.08</v>
      </c>
      <c r="T59" s="54" t="str">
        <f>IF(R59&gt;S59,"R","D")</f>
        <v>R</v>
      </c>
      <c r="U59" s="76" t="str">
        <f t="shared" si="3"/>
        <v/>
      </c>
    </row>
    <row r="60" spans="1:21" ht="13" x14ac:dyDescent="0.15">
      <c r="A60" s="5">
        <v>51</v>
      </c>
      <c r="B60" s="95" t="s">
        <v>88</v>
      </c>
      <c r="C60" s="96">
        <v>17064</v>
      </c>
      <c r="D60" s="97">
        <v>1</v>
      </c>
      <c r="E60" s="84"/>
      <c r="F60" s="70"/>
      <c r="G60" s="97"/>
      <c r="H60" s="2">
        <f t="shared" si="2"/>
        <v>1</v>
      </c>
      <c r="I60" s="5" t="str">
        <f t="shared" si="0"/>
        <v>R</v>
      </c>
      <c r="J60" s="25"/>
      <c r="K60" s="2">
        <f>D60-$F$2</f>
        <v>0.92</v>
      </c>
      <c r="L60" s="2">
        <f>G60+$F$2</f>
        <v>0.08</v>
      </c>
      <c r="M60" s="5" t="str">
        <f t="shared" si="1"/>
        <v>R</v>
      </c>
      <c r="N60" s="29"/>
      <c r="O60" s="109" t="s">
        <v>88</v>
      </c>
      <c r="P60" s="109"/>
      <c r="Q60" s="116"/>
      <c r="R60" s="46"/>
      <c r="S60" s="46"/>
      <c r="T60" s="52" t="s">
        <v>4</v>
      </c>
      <c r="U60" s="76" t="str">
        <f t="shared" si="3"/>
        <v/>
      </c>
    </row>
    <row r="61" spans="1:21" ht="13" x14ac:dyDescent="0.15">
      <c r="A61" s="5">
        <v>52</v>
      </c>
      <c r="B61" s="95" t="s">
        <v>89</v>
      </c>
      <c r="C61" s="96">
        <v>16723</v>
      </c>
      <c r="D61" s="97">
        <v>1</v>
      </c>
      <c r="E61" s="84"/>
      <c r="F61" s="70"/>
      <c r="G61" s="97"/>
      <c r="H61" s="2">
        <f t="shared" si="2"/>
        <v>1</v>
      </c>
      <c r="I61" s="5" t="str">
        <f t="shared" si="0"/>
        <v>R</v>
      </c>
      <c r="J61" s="25"/>
      <c r="K61" s="2">
        <f>D61-$F$2</f>
        <v>0.92</v>
      </c>
      <c r="L61" s="2">
        <f>G61+$F$2</f>
        <v>0.08</v>
      </c>
      <c r="M61" s="5" t="str">
        <f t="shared" si="1"/>
        <v>R</v>
      </c>
      <c r="N61" s="29"/>
      <c r="O61" s="109" t="s">
        <v>223</v>
      </c>
      <c r="P61" s="109"/>
      <c r="Q61" s="116"/>
      <c r="R61" s="46"/>
      <c r="S61" s="46"/>
      <c r="T61" s="52" t="s">
        <v>4</v>
      </c>
      <c r="U61" s="76" t="str">
        <f t="shared" si="3"/>
        <v/>
      </c>
    </row>
    <row r="62" spans="1:21" ht="13" x14ac:dyDescent="0.15">
      <c r="A62" s="5">
        <v>53</v>
      </c>
      <c r="B62" s="95" t="s">
        <v>90</v>
      </c>
      <c r="C62" s="96">
        <v>20101</v>
      </c>
      <c r="D62" s="97">
        <v>1</v>
      </c>
      <c r="E62" s="84"/>
      <c r="F62" s="70"/>
      <c r="G62" s="97"/>
      <c r="H62" s="2">
        <f t="shared" si="2"/>
        <v>1</v>
      </c>
      <c r="I62" s="5" t="str">
        <f t="shared" si="0"/>
        <v>R</v>
      </c>
      <c r="J62" s="25"/>
      <c r="K62" s="2">
        <f>D62-$F$2</f>
        <v>0.92</v>
      </c>
      <c r="L62" s="2">
        <f>G62+$F$2</f>
        <v>0.08</v>
      </c>
      <c r="M62" s="5" t="str">
        <f t="shared" si="1"/>
        <v>R</v>
      </c>
      <c r="N62" s="29"/>
      <c r="O62" s="109" t="s">
        <v>90</v>
      </c>
      <c r="P62" s="109"/>
      <c r="Q62" s="116"/>
      <c r="R62" s="46"/>
      <c r="S62" s="46"/>
      <c r="T62" s="52" t="s">
        <v>4</v>
      </c>
      <c r="U62" s="76" t="str">
        <f t="shared" si="3"/>
        <v/>
      </c>
    </row>
    <row r="63" spans="1:21" ht="13" x14ac:dyDescent="0.15">
      <c r="A63" s="5">
        <v>54</v>
      </c>
      <c r="B63" s="95" t="s">
        <v>91</v>
      </c>
      <c r="C63" s="96">
        <v>16970</v>
      </c>
      <c r="D63" s="97">
        <v>1</v>
      </c>
      <c r="E63" s="84"/>
      <c r="F63" s="70"/>
      <c r="G63" s="97"/>
      <c r="H63" s="2">
        <f t="shared" si="2"/>
        <v>1</v>
      </c>
      <c r="I63" s="5" t="str">
        <f t="shared" si="0"/>
        <v>R</v>
      </c>
      <c r="J63" s="25"/>
      <c r="K63" s="2">
        <f>D63-$F$2</f>
        <v>0.92</v>
      </c>
      <c r="L63" s="2">
        <f>G63+$F$2</f>
        <v>0.08</v>
      </c>
      <c r="M63" s="5" t="str">
        <f t="shared" si="1"/>
        <v>R</v>
      </c>
      <c r="N63" s="29"/>
      <c r="O63" s="109" t="s">
        <v>91</v>
      </c>
      <c r="P63" s="109"/>
      <c r="Q63" s="116"/>
      <c r="R63" s="46"/>
      <c r="S63" s="46"/>
      <c r="T63" s="52" t="s">
        <v>4</v>
      </c>
      <c r="U63" s="76" t="str">
        <f t="shared" si="3"/>
        <v/>
      </c>
    </row>
    <row r="64" spans="1:21" ht="13" x14ac:dyDescent="0.15">
      <c r="A64" s="5">
        <v>55</v>
      </c>
      <c r="B64" s="95" t="s">
        <v>92</v>
      </c>
      <c r="C64" s="96">
        <v>16382</v>
      </c>
      <c r="D64" s="97">
        <v>0.73</v>
      </c>
      <c r="E64" s="95" t="s">
        <v>93</v>
      </c>
      <c r="F64" s="96">
        <v>5922</v>
      </c>
      <c r="G64" s="97">
        <v>0.27</v>
      </c>
      <c r="H64" s="2">
        <f t="shared" si="2"/>
        <v>0.45999999999999996</v>
      </c>
      <c r="I64" s="5" t="str">
        <f t="shared" si="0"/>
        <v>R</v>
      </c>
      <c r="J64" s="25"/>
      <c r="K64" s="2">
        <f>D64-$F$2</f>
        <v>0.65</v>
      </c>
      <c r="L64" s="2">
        <f>G64+$F$2</f>
        <v>0.35000000000000003</v>
      </c>
      <c r="M64" s="5" t="str">
        <f t="shared" si="1"/>
        <v>R</v>
      </c>
      <c r="N64" s="29"/>
      <c r="O64" s="109" t="s">
        <v>92</v>
      </c>
      <c r="P64" s="109" t="s">
        <v>224</v>
      </c>
      <c r="Q64" s="79" t="s">
        <v>4</v>
      </c>
      <c r="R64" s="48" cm="1">
        <f t="array" ref="R64">_xlfn.SWITCH($Q64,"R",($D64+$F$3-$F$2),"D",($D64-$F$2),(D64-$F$2))</f>
        <v>0.65</v>
      </c>
      <c r="S64" s="48" cm="1">
        <f t="array" ref="S64">_xlfn.SWITCH($Q64,"R",($G64+$F$2-$F$3),"D",($G64+$F$3+$F$2),($G64+$F$2))</f>
        <v>0.35000000000000003</v>
      </c>
      <c r="T64" s="54" t="str">
        <f>IF(R64&gt;S64,"R","D")</f>
        <v>R</v>
      </c>
      <c r="U64" s="76" t="str">
        <f t="shared" si="3"/>
        <v/>
      </c>
    </row>
    <row r="65" spans="1:21" ht="13" x14ac:dyDescent="0.15">
      <c r="A65" s="5">
        <v>56</v>
      </c>
      <c r="B65" s="95" t="s">
        <v>94</v>
      </c>
      <c r="C65" s="96">
        <v>13863</v>
      </c>
      <c r="D65" s="97">
        <v>0.56999999999999995</v>
      </c>
      <c r="E65" s="95" t="s">
        <v>95</v>
      </c>
      <c r="F65" s="96">
        <v>10269</v>
      </c>
      <c r="G65" s="97">
        <v>0.43</v>
      </c>
      <c r="H65" s="2">
        <f t="shared" si="2"/>
        <v>0.13999999999999996</v>
      </c>
      <c r="I65" s="5" t="str">
        <f t="shared" si="0"/>
        <v>R</v>
      </c>
      <c r="J65" s="25"/>
      <c r="K65" s="2">
        <f>D65-$F$2</f>
        <v>0.48999999999999994</v>
      </c>
      <c r="L65" s="2">
        <f>G65+$F$2</f>
        <v>0.51</v>
      </c>
      <c r="M65" s="5" t="str">
        <f t="shared" si="1"/>
        <v>D</v>
      </c>
      <c r="N65" s="29"/>
      <c r="O65" s="109" t="s">
        <v>94</v>
      </c>
      <c r="P65" s="109" t="s">
        <v>225</v>
      </c>
      <c r="Q65" s="79" t="s">
        <v>4</v>
      </c>
      <c r="R65" s="48" cm="1">
        <f t="array" ref="R65">_xlfn.SWITCH($Q65,"R",($D65+$F$3-$F$2),"D",($D65-$F$2),(D65-$F$2))</f>
        <v>0.48999999999999994</v>
      </c>
      <c r="S65" s="48" cm="1">
        <f t="array" ref="S65">_xlfn.SWITCH($Q65,"R",($G65+$F$2-$F$3),"D",($G65+$F$3+$F$2),($G65+$F$2))</f>
        <v>0.51</v>
      </c>
      <c r="T65" s="54" t="str">
        <f>IF(R65&gt;S65,"R","D")</f>
        <v>D</v>
      </c>
      <c r="U65" s="76" t="str">
        <f t="shared" si="3"/>
        <v>Flip</v>
      </c>
    </row>
    <row r="66" spans="1:21" ht="13" x14ac:dyDescent="0.15">
      <c r="A66" s="5">
        <v>57</v>
      </c>
      <c r="B66" s="95" t="s">
        <v>96</v>
      </c>
      <c r="C66" s="96">
        <v>9127</v>
      </c>
      <c r="D66" s="97">
        <v>0.45</v>
      </c>
      <c r="E66" s="95" t="s">
        <v>97</v>
      </c>
      <c r="F66" s="96">
        <v>11324</v>
      </c>
      <c r="G66" s="97">
        <v>0.55000000000000004</v>
      </c>
      <c r="H66" s="2">
        <f t="shared" si="2"/>
        <v>-0.10000000000000003</v>
      </c>
      <c r="I66" s="5" t="str">
        <f t="shared" si="0"/>
        <v>D</v>
      </c>
      <c r="J66" s="25"/>
      <c r="K66" s="2">
        <f>D66-$F$2</f>
        <v>0.37</v>
      </c>
      <c r="L66" s="2">
        <f>G66+$F$2</f>
        <v>0.63</v>
      </c>
      <c r="M66" s="5" t="str">
        <f t="shared" si="1"/>
        <v>D</v>
      </c>
      <c r="N66" s="29"/>
      <c r="O66" s="110"/>
      <c r="P66" s="109" t="s">
        <v>97</v>
      </c>
      <c r="Q66" s="116"/>
      <c r="R66" s="46"/>
      <c r="S66" s="46"/>
      <c r="T66" s="52" t="s">
        <v>5</v>
      </c>
      <c r="U66" s="76" t="str">
        <f t="shared" si="3"/>
        <v/>
      </c>
    </row>
    <row r="67" spans="1:21" ht="13" x14ac:dyDescent="0.15">
      <c r="A67" s="5">
        <v>58</v>
      </c>
      <c r="B67" s="95" t="s">
        <v>98</v>
      </c>
      <c r="C67" s="96">
        <v>17330</v>
      </c>
      <c r="D67" s="97">
        <v>1</v>
      </c>
      <c r="E67" s="84"/>
      <c r="F67" s="70"/>
      <c r="G67" s="97"/>
      <c r="H67" s="2">
        <f t="shared" si="2"/>
        <v>1</v>
      </c>
      <c r="I67" s="5" t="str">
        <f t="shared" si="0"/>
        <v>R</v>
      </c>
      <c r="J67" s="25"/>
      <c r="K67" s="2">
        <f>D67-$F$2</f>
        <v>0.92</v>
      </c>
      <c r="L67" s="2">
        <f>G67+$F$2</f>
        <v>0.08</v>
      </c>
      <c r="M67" s="5" t="str">
        <f t="shared" si="1"/>
        <v>R</v>
      </c>
      <c r="N67" s="29"/>
      <c r="O67" s="109" t="s">
        <v>98</v>
      </c>
      <c r="P67" s="109" t="s">
        <v>226</v>
      </c>
      <c r="Q67" s="79" t="s">
        <v>4</v>
      </c>
      <c r="R67" s="48" cm="1">
        <f t="array" ref="R67">_xlfn.SWITCH($Q67,"R",($D67+$F$3-$F$2),"D",($D67-$F$2),(D67-$F$2))</f>
        <v>0.92</v>
      </c>
      <c r="S67" s="48" cm="1">
        <f t="array" ref="S67">_xlfn.SWITCH($Q67,"R",($G67+$F$2-$F$3),"D",($G67+$F$3+$F$2),($G67+$F$2))</f>
        <v>0.08</v>
      </c>
      <c r="T67" s="54" t="str">
        <f>IF(R67&gt;S67,"R","D")</f>
        <v>R</v>
      </c>
      <c r="U67" s="76" t="str">
        <f t="shared" si="3"/>
        <v/>
      </c>
    </row>
    <row r="68" spans="1:21" ht="13" x14ac:dyDescent="0.15">
      <c r="A68" s="5">
        <v>59</v>
      </c>
      <c r="B68" s="95" t="s">
        <v>99</v>
      </c>
      <c r="C68" s="96">
        <v>18552</v>
      </c>
      <c r="D68" s="97">
        <v>1</v>
      </c>
      <c r="E68" s="84"/>
      <c r="F68" s="70"/>
      <c r="G68" s="97"/>
      <c r="H68" s="2">
        <f t="shared" si="2"/>
        <v>1</v>
      </c>
      <c r="I68" s="5" t="str">
        <f t="shared" si="0"/>
        <v>R</v>
      </c>
      <c r="J68" s="25"/>
      <c r="K68" s="2">
        <f>D68-$F$2</f>
        <v>0.92</v>
      </c>
      <c r="L68" s="2">
        <f>G68+$F$2</f>
        <v>0.08</v>
      </c>
      <c r="M68" s="5" t="str">
        <f t="shared" si="1"/>
        <v>R</v>
      </c>
      <c r="N68" s="29"/>
      <c r="O68" s="109" t="s">
        <v>99</v>
      </c>
      <c r="P68" s="109" t="s">
        <v>227</v>
      </c>
      <c r="Q68" s="79" t="s">
        <v>4</v>
      </c>
      <c r="R68" s="48" cm="1">
        <f t="array" ref="R68">_xlfn.SWITCH($Q68,"R",($D68+$F$3-$F$2),"D",($D68-$F$2),(D68-$F$2))</f>
        <v>0.92</v>
      </c>
      <c r="S68" s="48" cm="1">
        <f t="array" ref="S68">_xlfn.SWITCH($Q68,"R",($G68+$F$2-$F$3),"D",($G68+$F$3+$F$2),($G68+$F$2))</f>
        <v>0.08</v>
      </c>
      <c r="T68" s="54" t="str">
        <f>IF(R68&gt;S68,"R","D")</f>
        <v>R</v>
      </c>
      <c r="U68" s="76" t="str">
        <f t="shared" si="3"/>
        <v/>
      </c>
    </row>
    <row r="69" spans="1:21" ht="13" x14ac:dyDescent="0.15">
      <c r="A69" s="5">
        <v>60</v>
      </c>
      <c r="B69" s="95" t="s">
        <v>100</v>
      </c>
      <c r="C69" s="96">
        <v>16017</v>
      </c>
      <c r="D69" s="97">
        <v>0.67</v>
      </c>
      <c r="E69" s="95" t="s">
        <v>101</v>
      </c>
      <c r="F69" s="96">
        <v>8060</v>
      </c>
      <c r="G69" s="97">
        <v>0.33</v>
      </c>
      <c r="H69" s="2">
        <f t="shared" si="2"/>
        <v>0.34</v>
      </c>
      <c r="I69" s="5" t="str">
        <f t="shared" si="0"/>
        <v>R</v>
      </c>
      <c r="J69" s="25"/>
      <c r="K69" s="2">
        <f>D69-$F$2</f>
        <v>0.59000000000000008</v>
      </c>
      <c r="L69" s="2">
        <f>G69+$F$2</f>
        <v>0.41000000000000003</v>
      </c>
      <c r="M69" s="5" t="str">
        <f t="shared" si="1"/>
        <v>R</v>
      </c>
      <c r="N69" s="29"/>
      <c r="O69" s="109" t="s">
        <v>100</v>
      </c>
      <c r="P69" s="109" t="s">
        <v>228</v>
      </c>
      <c r="Q69" s="79" t="s">
        <v>4</v>
      </c>
      <c r="R69" s="48" cm="1">
        <f t="array" ref="R69">_xlfn.SWITCH($Q69,"R",($D69+$F$3-$F$2),"D",($D69-$F$2),(D69-$F$2))</f>
        <v>0.59000000000000008</v>
      </c>
      <c r="S69" s="48" cm="1">
        <f t="array" ref="S69">_xlfn.SWITCH($Q69,"R",($G69+$F$2-$F$3),"D",($G69+$F$3+$F$2),($G69+$F$2))</f>
        <v>0.41000000000000003</v>
      </c>
      <c r="T69" s="54" t="str">
        <f>IF(R69&gt;S69,"R","D")</f>
        <v>R</v>
      </c>
      <c r="U69" s="76" t="str">
        <f t="shared" si="3"/>
        <v/>
      </c>
    </row>
    <row r="70" spans="1:21" ht="13" x14ac:dyDescent="0.15">
      <c r="A70" s="5">
        <v>61</v>
      </c>
      <c r="B70" s="95" t="s">
        <v>102</v>
      </c>
      <c r="C70" s="96">
        <v>18073</v>
      </c>
      <c r="D70" s="97">
        <v>1</v>
      </c>
      <c r="E70" s="84"/>
      <c r="F70" s="70"/>
      <c r="G70" s="97"/>
      <c r="H70" s="2">
        <f t="shared" si="2"/>
        <v>1</v>
      </c>
      <c r="I70" s="5" t="str">
        <f t="shared" si="0"/>
        <v>R</v>
      </c>
      <c r="J70" s="25"/>
      <c r="K70" s="2">
        <f>D70-$F$2</f>
        <v>0.92</v>
      </c>
      <c r="L70" s="2">
        <f>G70+$F$2</f>
        <v>0.08</v>
      </c>
      <c r="M70" s="5" t="str">
        <f t="shared" si="1"/>
        <v>R</v>
      </c>
      <c r="N70" s="29"/>
      <c r="O70" s="109" t="s">
        <v>102</v>
      </c>
      <c r="P70" s="109"/>
      <c r="Q70" s="116"/>
      <c r="R70" s="46"/>
      <c r="S70" s="46"/>
      <c r="T70" s="52" t="s">
        <v>4</v>
      </c>
      <c r="U70" s="76" t="str">
        <f t="shared" si="3"/>
        <v/>
      </c>
    </row>
    <row r="71" spans="1:21" ht="13" x14ac:dyDescent="0.15">
      <c r="A71" s="5">
        <v>62</v>
      </c>
      <c r="B71" s="95" t="s">
        <v>103</v>
      </c>
      <c r="C71" s="96">
        <v>14937</v>
      </c>
      <c r="D71" s="97">
        <v>0.66</v>
      </c>
      <c r="E71" s="95" t="s">
        <v>104</v>
      </c>
      <c r="F71" s="96">
        <v>7565</v>
      </c>
      <c r="G71" s="97">
        <v>0.34</v>
      </c>
      <c r="H71" s="2">
        <f t="shared" si="2"/>
        <v>0.32</v>
      </c>
      <c r="I71" s="5" t="str">
        <f t="shared" si="0"/>
        <v>R</v>
      </c>
      <c r="J71" s="25"/>
      <c r="K71" s="2">
        <f>D71-$F$2</f>
        <v>0.58000000000000007</v>
      </c>
      <c r="L71" s="2">
        <f>G71+$F$2</f>
        <v>0.42000000000000004</v>
      </c>
      <c r="M71" s="5" t="str">
        <f t="shared" si="1"/>
        <v>R</v>
      </c>
      <c r="N71" s="29"/>
      <c r="O71" s="109" t="s">
        <v>103</v>
      </c>
      <c r="P71" s="109" t="s">
        <v>229</v>
      </c>
      <c r="Q71" s="79" t="s">
        <v>4</v>
      </c>
      <c r="R71" s="48" cm="1">
        <f t="array" ref="R71">_xlfn.SWITCH($Q71,"R",($D71+$F$3-$F$2),"D",($D71-$F$2),(D71-$F$2))</f>
        <v>0.58000000000000007</v>
      </c>
      <c r="S71" s="48" cm="1">
        <f t="array" ref="S71">_xlfn.SWITCH($Q71,"R",($G71+$F$2-$F$3),"D",($G71+$F$3+$F$2),($G71+$F$2))</f>
        <v>0.42000000000000004</v>
      </c>
      <c r="T71" s="54" t="str">
        <f>IF(R71&gt;S71,"R","D")</f>
        <v>R</v>
      </c>
      <c r="U71" s="76" t="str">
        <f t="shared" si="3"/>
        <v/>
      </c>
    </row>
    <row r="72" spans="1:21" ht="13" x14ac:dyDescent="0.15">
      <c r="A72" s="5">
        <v>63</v>
      </c>
      <c r="B72" s="95" t="s">
        <v>105</v>
      </c>
      <c r="C72" s="96">
        <v>14325</v>
      </c>
      <c r="D72" s="97">
        <v>1</v>
      </c>
      <c r="E72" s="84"/>
      <c r="F72" s="70"/>
      <c r="G72" s="97"/>
      <c r="H72" s="2">
        <f t="shared" si="2"/>
        <v>1</v>
      </c>
      <c r="I72" s="5" t="str">
        <f t="shared" si="0"/>
        <v>R</v>
      </c>
      <c r="J72" s="25"/>
      <c r="K72" s="2">
        <f>D72-$F$2</f>
        <v>0.92</v>
      </c>
      <c r="L72" s="2">
        <f>G72+$F$2</f>
        <v>0.08</v>
      </c>
      <c r="M72" s="5" t="str">
        <f t="shared" si="1"/>
        <v>R</v>
      </c>
      <c r="N72" s="29"/>
      <c r="O72" s="108" t="s">
        <v>230</v>
      </c>
      <c r="P72" s="112"/>
      <c r="Q72" s="116"/>
      <c r="R72" s="46"/>
      <c r="S72" s="46"/>
      <c r="T72" s="52" t="s">
        <v>4</v>
      </c>
      <c r="U72" s="76" t="str">
        <f t="shared" si="3"/>
        <v/>
      </c>
    </row>
    <row r="73" spans="1:21" ht="13" x14ac:dyDescent="0.15">
      <c r="A73" s="5">
        <v>64</v>
      </c>
      <c r="B73" s="95" t="s">
        <v>106</v>
      </c>
      <c r="C73" s="96">
        <v>14407</v>
      </c>
      <c r="D73" s="97">
        <v>0.66</v>
      </c>
      <c r="E73" s="95" t="s">
        <v>107</v>
      </c>
      <c r="F73" s="96">
        <v>7390</v>
      </c>
      <c r="G73" s="97">
        <v>0.34</v>
      </c>
      <c r="H73" s="2">
        <f t="shared" si="2"/>
        <v>0.32</v>
      </c>
      <c r="I73" s="5" t="str">
        <f t="shared" si="0"/>
        <v>R</v>
      </c>
      <c r="J73" s="25"/>
      <c r="K73" s="2">
        <f>D73-$F$2</f>
        <v>0.58000000000000007</v>
      </c>
      <c r="L73" s="2">
        <f>G73+$F$2</f>
        <v>0.42000000000000004</v>
      </c>
      <c r="M73" s="5" t="str">
        <f t="shared" si="1"/>
        <v>R</v>
      </c>
      <c r="N73" s="29"/>
      <c r="O73" s="109" t="s">
        <v>231</v>
      </c>
      <c r="P73" s="109" t="s">
        <v>232</v>
      </c>
      <c r="Q73" s="116"/>
      <c r="R73" s="48" cm="1">
        <f t="array" ref="R73">_xlfn.SWITCH($Q73,"R",($D73+$F$3-$F$2),"D",($D73-$F$2),(D73-$F$2))</f>
        <v>0.58000000000000007</v>
      </c>
      <c r="S73" s="48" cm="1">
        <f t="array" ref="S73">_xlfn.SWITCH($Q73,"R",($G73+$F$2-$F$3),"D",($G73+$F$3+$F$2),($G73+$F$2))</f>
        <v>0.42000000000000004</v>
      </c>
      <c r="T73" s="54" t="str">
        <f>IF(R73&gt;S73,"R","D")</f>
        <v>R</v>
      </c>
      <c r="U73" s="76" t="str">
        <f t="shared" si="3"/>
        <v/>
      </c>
    </row>
    <row r="74" spans="1:21" ht="13" x14ac:dyDescent="0.15">
      <c r="A74" s="5">
        <v>65</v>
      </c>
      <c r="B74" s="95" t="s">
        <v>108</v>
      </c>
      <c r="C74" s="96">
        <v>11284</v>
      </c>
      <c r="D74" s="97">
        <v>0.56000000000000005</v>
      </c>
      <c r="E74" s="95" t="s">
        <v>109</v>
      </c>
      <c r="F74" s="96">
        <v>8753</v>
      </c>
      <c r="G74" s="97">
        <v>0.44</v>
      </c>
      <c r="H74" s="2">
        <f t="shared" si="2"/>
        <v>0.12000000000000005</v>
      </c>
      <c r="I74" s="5" t="str">
        <f t="shared" si="0"/>
        <v>R</v>
      </c>
      <c r="J74" s="25"/>
      <c r="K74" s="2">
        <f>D74-$F$2</f>
        <v>0.48000000000000004</v>
      </c>
      <c r="L74" s="2">
        <f>G74+$F$2</f>
        <v>0.52</v>
      </c>
      <c r="M74" s="5" t="str">
        <f t="shared" si="1"/>
        <v>D</v>
      </c>
      <c r="N74" s="29"/>
      <c r="O74" s="109" t="s">
        <v>108</v>
      </c>
      <c r="P74" s="109" t="s">
        <v>109</v>
      </c>
      <c r="Q74" s="79" t="s">
        <v>4</v>
      </c>
      <c r="R74" s="48" cm="1">
        <f t="array" ref="R74">_xlfn.SWITCH($Q74,"R",($D74+$F$3-$F$2),"D",($D74-$F$2),(D74-$F$2))</f>
        <v>0.48000000000000004</v>
      </c>
      <c r="S74" s="48" cm="1">
        <f t="array" ref="S74">_xlfn.SWITCH($Q74,"R",($G74+$F$2-$F$3),"D",($G74+$F$3+$F$2),($G74+$F$2))</f>
        <v>0.52</v>
      </c>
      <c r="T74" s="54" t="str">
        <f>IF(R74&gt;S74,"R","D")</f>
        <v>D</v>
      </c>
      <c r="U74" s="76" t="str">
        <f t="shared" si="3"/>
        <v>Flip</v>
      </c>
    </row>
    <row r="75" spans="1:21" ht="13" x14ac:dyDescent="0.15">
      <c r="A75" s="5">
        <v>66</v>
      </c>
      <c r="B75" s="95" t="s">
        <v>110</v>
      </c>
      <c r="C75" s="96">
        <v>16368</v>
      </c>
      <c r="D75" s="97">
        <v>0.7</v>
      </c>
      <c r="E75" s="95" t="s">
        <v>111</v>
      </c>
      <c r="F75" s="96">
        <v>6861</v>
      </c>
      <c r="G75" s="97">
        <v>0.3</v>
      </c>
      <c r="H75" s="2">
        <f t="shared" ref="H75:H109" si="4">D75-G75</f>
        <v>0.39999999999999997</v>
      </c>
      <c r="I75" s="5" t="str">
        <f t="shared" si="0"/>
        <v>R</v>
      </c>
      <c r="J75" s="25"/>
      <c r="K75" s="2">
        <f>D75-$F$2</f>
        <v>0.62</v>
      </c>
      <c r="L75" s="2">
        <f>G75+$F$2</f>
        <v>0.38</v>
      </c>
      <c r="M75" s="5" t="str">
        <f t="shared" si="1"/>
        <v>R</v>
      </c>
      <c r="N75" s="29"/>
      <c r="O75" s="109" t="s">
        <v>110</v>
      </c>
      <c r="P75" s="109" t="s">
        <v>233</v>
      </c>
      <c r="Q75" s="79" t="s">
        <v>4</v>
      </c>
      <c r="R75" s="48" cm="1">
        <f t="array" ref="R75">_xlfn.SWITCH($Q75,"R",($D75+$F$3-$F$2),"D",($D75-$F$2),(D75-$F$2))</f>
        <v>0.62</v>
      </c>
      <c r="S75" s="48" cm="1">
        <f t="array" ref="S75">_xlfn.SWITCH($Q75,"R",($G75+$F$2-$F$3),"D",($G75+$F$3+$F$2),($G75+$F$2))</f>
        <v>0.38</v>
      </c>
      <c r="T75" s="54" t="str">
        <f>IF(R75&gt;S75,"R","D")</f>
        <v>R</v>
      </c>
      <c r="U75" s="76" t="str">
        <f t="shared" ref="U75:U135" si="5">IF(T75&lt;&gt;I75,"Flip","")</f>
        <v/>
      </c>
    </row>
    <row r="76" spans="1:21" ht="13" x14ac:dyDescent="0.15">
      <c r="A76" s="5">
        <v>67</v>
      </c>
      <c r="B76" s="95" t="s">
        <v>112</v>
      </c>
      <c r="C76" s="96">
        <v>9405</v>
      </c>
      <c r="D76" s="97">
        <v>0.5</v>
      </c>
      <c r="E76" s="95" t="s">
        <v>113</v>
      </c>
      <c r="F76" s="96">
        <v>9435</v>
      </c>
      <c r="G76" s="97">
        <v>0.5</v>
      </c>
      <c r="H76" s="2">
        <f t="shared" si="4"/>
        <v>0</v>
      </c>
      <c r="I76" s="5" t="str">
        <f t="shared" si="0"/>
        <v>D</v>
      </c>
      <c r="J76" s="25"/>
      <c r="K76" s="2">
        <f>D76-$F$2</f>
        <v>0.42</v>
      </c>
      <c r="L76" s="2">
        <f>G76+$F$2</f>
        <v>0.57999999999999996</v>
      </c>
      <c r="M76" s="5" t="str">
        <f t="shared" si="1"/>
        <v>D</v>
      </c>
      <c r="N76" s="29"/>
      <c r="O76" s="109" t="s">
        <v>112</v>
      </c>
      <c r="P76" s="109" t="s">
        <v>113</v>
      </c>
      <c r="Q76" s="79" t="s">
        <v>4</v>
      </c>
      <c r="R76" s="48" cm="1">
        <f t="array" ref="R76">_xlfn.SWITCH($Q76,"R",($D76+$F$3-$F$2),"D",($D76-$F$2),(D76-$F$2))</f>
        <v>0.42</v>
      </c>
      <c r="S76" s="48" cm="1">
        <f t="array" ref="S76">_xlfn.SWITCH($Q76,"R",($G76+$F$2-$F$3),"D",($G76+$F$3+$F$2),($G76+$F$2))</f>
        <v>0.57999999999999996</v>
      </c>
      <c r="T76" s="54" t="str">
        <f>IF(R76&gt;S76,"R","D")</f>
        <v>D</v>
      </c>
      <c r="U76" s="76" t="str">
        <f t="shared" si="5"/>
        <v/>
      </c>
    </row>
    <row r="77" spans="1:21" ht="13" x14ac:dyDescent="0.15">
      <c r="A77" s="5">
        <v>68</v>
      </c>
      <c r="B77" s="95" t="s">
        <v>114</v>
      </c>
      <c r="C77" s="96">
        <v>16325</v>
      </c>
      <c r="D77" s="97">
        <v>0.66</v>
      </c>
      <c r="E77" s="95" t="s">
        <v>115</v>
      </c>
      <c r="F77" s="96">
        <v>8456</v>
      </c>
      <c r="G77" s="97">
        <v>0.34</v>
      </c>
      <c r="H77" s="2">
        <f t="shared" si="4"/>
        <v>0.32</v>
      </c>
      <c r="I77" s="5" t="str">
        <f t="shared" si="0"/>
        <v>R</v>
      </c>
      <c r="J77" s="25"/>
      <c r="K77" s="2">
        <f>D77-$F$2</f>
        <v>0.58000000000000007</v>
      </c>
      <c r="L77" s="2">
        <f>G77+$F$2</f>
        <v>0.42000000000000004</v>
      </c>
      <c r="M77" s="5" t="str">
        <f t="shared" si="1"/>
        <v>R</v>
      </c>
      <c r="N77" s="29"/>
      <c r="O77" s="109" t="s">
        <v>114</v>
      </c>
      <c r="P77" s="109" t="s">
        <v>234</v>
      </c>
      <c r="Q77" s="79" t="s">
        <v>4</v>
      </c>
      <c r="R77" s="48" cm="1">
        <f t="array" ref="R77">_xlfn.SWITCH($Q77,"R",($D77+$F$3-$F$2),"D",($D77-$F$2),(D77-$F$2))</f>
        <v>0.58000000000000007</v>
      </c>
      <c r="S77" s="48" cm="1">
        <f t="array" ref="S77">_xlfn.SWITCH($Q77,"R",($G77+$F$2-$F$3),"D",($G77+$F$3+$F$2),($G77+$F$2))</f>
        <v>0.42000000000000004</v>
      </c>
      <c r="T77" s="54" t="str">
        <f>IF(R77&gt;S77,"R","D")</f>
        <v>R</v>
      </c>
      <c r="U77" s="76" t="str">
        <f t="shared" si="5"/>
        <v/>
      </c>
    </row>
    <row r="78" spans="1:21" ht="13" x14ac:dyDescent="0.15">
      <c r="A78" s="5">
        <v>69</v>
      </c>
      <c r="B78" s="95" t="s">
        <v>116</v>
      </c>
      <c r="C78" s="96">
        <v>10814</v>
      </c>
      <c r="D78" s="97">
        <v>0.62</v>
      </c>
      <c r="E78" s="95" t="s">
        <v>117</v>
      </c>
      <c r="F78" s="96">
        <v>6563</v>
      </c>
      <c r="G78" s="97">
        <v>0.38</v>
      </c>
      <c r="H78" s="2">
        <f t="shared" si="4"/>
        <v>0.24</v>
      </c>
      <c r="I78" s="5" t="str">
        <f t="shared" si="0"/>
        <v>R</v>
      </c>
      <c r="J78" s="25"/>
      <c r="K78" s="2">
        <f>D78-$F$2</f>
        <v>0.54</v>
      </c>
      <c r="L78" s="2">
        <f>G78+$F$2</f>
        <v>0.46</v>
      </c>
      <c r="M78" s="5" t="str">
        <f t="shared" si="1"/>
        <v>R</v>
      </c>
      <c r="N78" s="29"/>
      <c r="O78" s="109" t="s">
        <v>235</v>
      </c>
      <c r="P78" s="109" t="s">
        <v>236</v>
      </c>
      <c r="Q78" s="116"/>
      <c r="R78" s="48" cm="1">
        <f t="array" ref="R78">_xlfn.SWITCH($Q78,"R",($D78+$F$3-$F$2),"D",($D78-$F$2),(D78-$F$2))</f>
        <v>0.54</v>
      </c>
      <c r="S78" s="48" cm="1">
        <f t="array" ref="S78">_xlfn.SWITCH($Q78,"R",($G78+$F$2-$F$3),"D",($G78+$F$3+$F$2),($G78+$F$2))</f>
        <v>0.46</v>
      </c>
      <c r="T78" s="54" t="str">
        <f>IF(R78&gt;S78,"R","D")</f>
        <v>R</v>
      </c>
      <c r="U78" s="76" t="str">
        <f t="shared" si="5"/>
        <v/>
      </c>
    </row>
    <row r="79" spans="1:21" ht="13" x14ac:dyDescent="0.15">
      <c r="A79" s="5">
        <v>70</v>
      </c>
      <c r="B79" s="95" t="s">
        <v>118</v>
      </c>
      <c r="C79" s="96">
        <v>17507</v>
      </c>
      <c r="D79" s="97">
        <v>1</v>
      </c>
      <c r="E79" s="84"/>
      <c r="F79" s="70"/>
      <c r="G79" s="97"/>
      <c r="H79" s="2">
        <f t="shared" si="4"/>
        <v>1</v>
      </c>
      <c r="I79" s="5" t="str">
        <f t="shared" si="0"/>
        <v>R</v>
      </c>
      <c r="J79" s="25"/>
      <c r="K79" s="2">
        <f>D79-$F$2</f>
        <v>0.92</v>
      </c>
      <c r="L79" s="2">
        <f>G79+$F$2</f>
        <v>0.08</v>
      </c>
      <c r="M79" s="5" t="str">
        <f t="shared" si="1"/>
        <v>R</v>
      </c>
      <c r="N79" s="29"/>
      <c r="O79" s="109" t="s">
        <v>237</v>
      </c>
      <c r="P79" s="109" t="s">
        <v>238</v>
      </c>
      <c r="Q79" s="116"/>
      <c r="R79" s="48" cm="1">
        <f t="array" ref="R79">_xlfn.SWITCH($Q79,"R",($D79+$F$3-$F$2),"D",($D79-$F$2),(D79-$F$2))</f>
        <v>0.92</v>
      </c>
      <c r="S79" s="48" cm="1">
        <f t="array" ref="S79">_xlfn.SWITCH($Q79,"R",($G79+$F$2-$F$3),"D",($G79+$F$3+$F$2),($G79+$F$2))</f>
        <v>0.08</v>
      </c>
      <c r="T79" s="54" t="str">
        <f>IF(R79&gt;S79,"R","D")</f>
        <v>R</v>
      </c>
      <c r="U79" s="76" t="str">
        <f t="shared" si="5"/>
        <v/>
      </c>
    </row>
    <row r="80" spans="1:21" ht="13" x14ac:dyDescent="0.15">
      <c r="A80" s="5">
        <v>71</v>
      </c>
      <c r="B80" s="95" t="s">
        <v>119</v>
      </c>
      <c r="C80" s="96">
        <v>15168</v>
      </c>
      <c r="D80" s="97">
        <v>0.78</v>
      </c>
      <c r="E80" s="95" t="s">
        <v>120</v>
      </c>
      <c r="F80" s="96">
        <v>4350</v>
      </c>
      <c r="G80" s="97">
        <v>0.22</v>
      </c>
      <c r="H80" s="2">
        <f t="shared" si="4"/>
        <v>0.56000000000000005</v>
      </c>
      <c r="I80" s="5" t="str">
        <f t="shared" si="0"/>
        <v>R</v>
      </c>
      <c r="J80" s="25"/>
      <c r="K80" s="2">
        <f>D80-$F$2</f>
        <v>0.70000000000000007</v>
      </c>
      <c r="L80" s="2">
        <f>G80+$F$2</f>
        <v>0.3</v>
      </c>
      <c r="M80" s="5" t="str">
        <f t="shared" si="1"/>
        <v>R</v>
      </c>
      <c r="N80" s="29"/>
      <c r="O80" s="109" t="s">
        <v>119</v>
      </c>
      <c r="P80" s="109"/>
      <c r="Q80" s="116"/>
      <c r="R80" s="46"/>
      <c r="S80" s="46"/>
      <c r="T80" s="52" t="s">
        <v>4</v>
      </c>
      <c r="U80" s="76" t="str">
        <f t="shared" si="5"/>
        <v/>
      </c>
    </row>
    <row r="81" spans="1:21" ht="13" x14ac:dyDescent="0.15">
      <c r="A81" s="5">
        <v>72</v>
      </c>
      <c r="B81" s="95" t="s">
        <v>121</v>
      </c>
      <c r="C81" s="96">
        <v>15453</v>
      </c>
      <c r="D81" s="97">
        <v>1</v>
      </c>
      <c r="E81" s="84"/>
      <c r="F81" s="70"/>
      <c r="G81" s="97"/>
      <c r="H81" s="2">
        <f t="shared" si="4"/>
        <v>1</v>
      </c>
      <c r="I81" s="5" t="str">
        <f t="shared" si="0"/>
        <v>R</v>
      </c>
      <c r="J81" s="25"/>
      <c r="K81" s="2">
        <f>D81-$F$2</f>
        <v>0.92</v>
      </c>
      <c r="L81" s="2">
        <f>G81+$F$2</f>
        <v>0.08</v>
      </c>
      <c r="M81" s="5" t="str">
        <f t="shared" si="1"/>
        <v>R</v>
      </c>
      <c r="N81" s="29"/>
      <c r="O81" s="109" t="s">
        <v>121</v>
      </c>
      <c r="P81" s="109"/>
      <c r="Q81" s="116"/>
      <c r="R81" s="46"/>
      <c r="S81" s="46"/>
      <c r="T81" s="52" t="s">
        <v>4</v>
      </c>
      <c r="U81" s="76" t="str">
        <f t="shared" si="5"/>
        <v/>
      </c>
    </row>
    <row r="82" spans="1:21" ht="13" x14ac:dyDescent="0.15">
      <c r="A82" s="5">
        <v>73</v>
      </c>
      <c r="B82" s="95" t="s">
        <v>122</v>
      </c>
      <c r="C82" s="96">
        <v>12847</v>
      </c>
      <c r="D82" s="97">
        <v>0.6</v>
      </c>
      <c r="E82" s="95" t="s">
        <v>123</v>
      </c>
      <c r="F82" s="96">
        <v>8498</v>
      </c>
      <c r="G82" s="97">
        <v>0.4</v>
      </c>
      <c r="H82" s="2">
        <f t="shared" si="4"/>
        <v>0.19999999999999996</v>
      </c>
      <c r="I82" s="5" t="str">
        <f t="shared" si="0"/>
        <v>R</v>
      </c>
      <c r="J82" s="25"/>
      <c r="K82" s="2">
        <f>D82-$F$2</f>
        <v>0.52</v>
      </c>
      <c r="L82" s="2">
        <f>G82+$F$2</f>
        <v>0.48000000000000004</v>
      </c>
      <c r="M82" s="5" t="str">
        <f t="shared" si="1"/>
        <v>R</v>
      </c>
      <c r="N82" s="29"/>
      <c r="O82" s="109" t="s">
        <v>239</v>
      </c>
      <c r="P82" s="109" t="s">
        <v>240</v>
      </c>
      <c r="Q82" s="116"/>
      <c r="R82" s="48" cm="1">
        <f t="array" ref="R82">_xlfn.SWITCH($Q82,"R",($D82+$F$3-$F$2),"D",($D82-$F$2),(D82-$F$2))</f>
        <v>0.52</v>
      </c>
      <c r="S82" s="48" cm="1">
        <f t="array" ref="S82">_xlfn.SWITCH($Q82,"R",($G82+$F$2-$F$3),"D",($G82+$F$3+$F$2),($G82+$F$2))</f>
        <v>0.48000000000000004</v>
      </c>
      <c r="T82" s="54" t="str">
        <f>IF(R82&gt;S82,"R","D")</f>
        <v>R</v>
      </c>
      <c r="U82" s="76" t="str">
        <f t="shared" si="5"/>
        <v/>
      </c>
    </row>
    <row r="83" spans="1:21" ht="13" x14ac:dyDescent="0.15">
      <c r="A83" s="5">
        <v>74</v>
      </c>
      <c r="B83" s="95" t="s">
        <v>124</v>
      </c>
      <c r="C83" s="96">
        <v>17010</v>
      </c>
      <c r="D83" s="97">
        <v>1</v>
      </c>
      <c r="E83" s="84"/>
      <c r="F83" s="70"/>
      <c r="G83" s="97"/>
      <c r="H83" s="2">
        <f t="shared" si="4"/>
        <v>1</v>
      </c>
      <c r="I83" s="5" t="str">
        <f t="shared" si="0"/>
        <v>R</v>
      </c>
      <c r="J83" s="25"/>
      <c r="K83" s="2">
        <f>D83-$F$2</f>
        <v>0.92</v>
      </c>
      <c r="L83" s="2">
        <f>G83+$F$2</f>
        <v>0.08</v>
      </c>
      <c r="M83" s="5" t="str">
        <f t="shared" si="1"/>
        <v>R</v>
      </c>
      <c r="N83" s="29"/>
      <c r="O83" s="108" t="s">
        <v>241</v>
      </c>
      <c r="P83" s="112"/>
      <c r="Q83" s="116"/>
      <c r="R83" s="46"/>
      <c r="S83" s="46"/>
      <c r="T83" s="52" t="s">
        <v>4</v>
      </c>
      <c r="U83" s="76" t="str">
        <f t="shared" si="5"/>
        <v/>
      </c>
    </row>
    <row r="84" spans="1:21" ht="13" x14ac:dyDescent="0.15">
      <c r="A84" s="5">
        <v>75</v>
      </c>
      <c r="B84" s="84"/>
      <c r="C84" s="70"/>
      <c r="D84" s="97"/>
      <c r="E84" s="95" t="s">
        <v>125</v>
      </c>
      <c r="F84" s="96">
        <v>11561</v>
      </c>
      <c r="G84" s="97">
        <v>1</v>
      </c>
      <c r="H84" s="2">
        <f t="shared" si="4"/>
        <v>-1</v>
      </c>
      <c r="I84" s="5" t="str">
        <f t="shared" si="0"/>
        <v>D</v>
      </c>
      <c r="J84" s="25"/>
      <c r="K84" s="2">
        <f>D84-$F$2</f>
        <v>-0.08</v>
      </c>
      <c r="L84" s="2">
        <f>G84+$F$2</f>
        <v>1.08</v>
      </c>
      <c r="M84" s="5" t="str">
        <f t="shared" si="1"/>
        <v>D</v>
      </c>
      <c r="N84" s="29"/>
      <c r="O84" s="109" t="s">
        <v>242</v>
      </c>
      <c r="P84" s="109" t="s">
        <v>125</v>
      </c>
      <c r="Q84" s="79" t="s">
        <v>5</v>
      </c>
      <c r="R84" s="48" cm="1">
        <f t="array" ref="R84">_xlfn.SWITCH($Q84,"R",($D84+$F$3-$F$2),"D",($D84-$F$2),(D84-$F$2))</f>
        <v>-0.08</v>
      </c>
      <c r="S84" s="48" cm="1">
        <f t="array" ref="S84">_xlfn.SWITCH($Q84,"R",($G84+$F$2-$F$3),"D",($G84+$F$3+$F$2),($G84+$F$2))</f>
        <v>1.08</v>
      </c>
      <c r="T84" s="54" t="str">
        <f>IF(R84&gt;S84,"R","D")</f>
        <v>D</v>
      </c>
      <c r="U84" s="76" t="str">
        <f t="shared" si="5"/>
        <v/>
      </c>
    </row>
    <row r="85" spans="1:21" ht="13" x14ac:dyDescent="0.15">
      <c r="A85" s="5">
        <v>76</v>
      </c>
      <c r="B85" s="84"/>
      <c r="C85" s="70"/>
      <c r="D85" s="97"/>
      <c r="E85" s="95" t="s">
        <v>126</v>
      </c>
      <c r="F85" s="96">
        <v>14790</v>
      </c>
      <c r="G85" s="97">
        <v>1</v>
      </c>
      <c r="H85" s="2">
        <f t="shared" si="4"/>
        <v>-1</v>
      </c>
      <c r="I85" s="5" t="str">
        <f t="shared" si="0"/>
        <v>D</v>
      </c>
      <c r="J85" s="25"/>
      <c r="K85" s="2">
        <f>D85-$F$2</f>
        <v>-0.08</v>
      </c>
      <c r="L85" s="2">
        <f>G85+$F$2</f>
        <v>1.08</v>
      </c>
      <c r="M85" s="5" t="str">
        <f t="shared" si="1"/>
        <v>D</v>
      </c>
      <c r="N85" s="29"/>
      <c r="O85" s="109" t="s">
        <v>243</v>
      </c>
      <c r="P85" s="109" t="s">
        <v>244</v>
      </c>
      <c r="Q85" s="116"/>
      <c r="R85" s="48" cm="1">
        <f t="array" ref="R85">_xlfn.SWITCH($Q85,"R",($D85+$F$3-$F$2),"D",($D85-$F$2),(D85-$F$2))</f>
        <v>-0.08</v>
      </c>
      <c r="S85" s="48" cm="1">
        <f t="array" ref="S85">_xlfn.SWITCH($Q85,"R",($G85+$F$2-$F$3),"D",($G85+$F$3+$F$2),($G85+$F$2))</f>
        <v>1.08</v>
      </c>
      <c r="T85" s="54" t="str">
        <f>IF(R85&gt;S85,"R","D")</f>
        <v>D</v>
      </c>
      <c r="U85" s="76" t="str">
        <f t="shared" si="5"/>
        <v/>
      </c>
    </row>
    <row r="86" spans="1:21" ht="13" x14ac:dyDescent="0.15">
      <c r="A86" s="5">
        <v>77</v>
      </c>
      <c r="B86" s="95" t="s">
        <v>127</v>
      </c>
      <c r="C86" s="96">
        <v>4862</v>
      </c>
      <c r="D86" s="97">
        <v>0.28000000000000003</v>
      </c>
      <c r="E86" s="95" t="s">
        <v>128</v>
      </c>
      <c r="F86" s="96">
        <v>12808</v>
      </c>
      <c r="G86" s="97">
        <v>0.72</v>
      </c>
      <c r="H86" s="2">
        <f t="shared" si="4"/>
        <v>-0.43999999999999995</v>
      </c>
      <c r="I86" s="5" t="str">
        <f t="shared" si="0"/>
        <v>D</v>
      </c>
      <c r="J86" s="25"/>
      <c r="K86" s="2">
        <f>D86-$F$2</f>
        <v>0.2</v>
      </c>
      <c r="L86" s="2">
        <f>G86+$F$2</f>
        <v>0.79999999999999993</v>
      </c>
      <c r="M86" s="5" t="str">
        <f t="shared" si="1"/>
        <v>D</v>
      </c>
      <c r="N86" s="29"/>
      <c r="O86" s="109" t="s">
        <v>127</v>
      </c>
      <c r="P86" s="109" t="s">
        <v>128</v>
      </c>
      <c r="Q86" s="79" t="s">
        <v>4</v>
      </c>
      <c r="R86" s="48" cm="1">
        <f t="array" ref="R86">_xlfn.SWITCH($Q86,"R",($D86+$F$3-$F$2),"D",($D86-$F$2),(D86-$F$2))</f>
        <v>0.2</v>
      </c>
      <c r="S86" s="48" cm="1">
        <f t="array" ref="S86">_xlfn.SWITCH($Q86,"R",($G86+$F$2-$F$3),"D",($G86+$F$3+$F$2),($G86+$F$2))</f>
        <v>0.79999999999999993</v>
      </c>
      <c r="T86" s="54" t="str">
        <f>IF(R86&gt;S86,"R","D")</f>
        <v>D</v>
      </c>
      <c r="U86" s="76" t="str">
        <f t="shared" si="5"/>
        <v/>
      </c>
    </row>
    <row r="87" spans="1:21" ht="13" x14ac:dyDescent="0.15">
      <c r="A87" s="5">
        <v>78</v>
      </c>
      <c r="B87" s="95" t="s">
        <v>129</v>
      </c>
      <c r="C87" s="96">
        <v>17024</v>
      </c>
      <c r="D87" s="97">
        <v>0.82</v>
      </c>
      <c r="E87" s="95" t="s">
        <v>34</v>
      </c>
      <c r="F87" s="96">
        <v>3770</v>
      </c>
      <c r="G87" s="97">
        <v>0.18</v>
      </c>
      <c r="H87" s="2">
        <f t="shared" si="4"/>
        <v>0.6399999999999999</v>
      </c>
      <c r="I87" s="5" t="str">
        <f t="shared" si="0"/>
        <v>R</v>
      </c>
      <c r="J87" s="25"/>
      <c r="K87" s="2">
        <f>D87-$F$2</f>
        <v>0.74</v>
      </c>
      <c r="L87" s="2">
        <f>G87+$F$2</f>
        <v>0.26</v>
      </c>
      <c r="M87" s="5" t="str">
        <f t="shared" si="1"/>
        <v>R</v>
      </c>
      <c r="N87" s="29"/>
      <c r="O87" s="109" t="s">
        <v>245</v>
      </c>
      <c r="P87" s="109"/>
      <c r="Q87" s="116"/>
      <c r="R87" s="46"/>
      <c r="S87" s="46"/>
      <c r="T87" s="52" t="s">
        <v>4</v>
      </c>
      <c r="U87" s="76" t="str">
        <f t="shared" si="5"/>
        <v/>
      </c>
    </row>
    <row r="88" spans="1:21" ht="13" x14ac:dyDescent="0.15">
      <c r="A88" s="5">
        <v>79</v>
      </c>
      <c r="B88" s="84"/>
      <c r="C88" s="70"/>
      <c r="D88" s="97"/>
      <c r="E88" s="95" t="s">
        <v>130</v>
      </c>
      <c r="F88" s="96">
        <v>12659</v>
      </c>
      <c r="G88" s="97">
        <v>1</v>
      </c>
      <c r="H88" s="2">
        <f t="shared" si="4"/>
        <v>-1</v>
      </c>
      <c r="I88" s="5" t="str">
        <f t="shared" si="0"/>
        <v>D</v>
      </c>
      <c r="J88" s="25"/>
      <c r="K88" s="2">
        <f>D88-$F$2</f>
        <v>-0.08</v>
      </c>
      <c r="L88" s="2">
        <f>G88+$F$2</f>
        <v>1.08</v>
      </c>
      <c r="M88" s="5" t="str">
        <f t="shared" si="1"/>
        <v>D</v>
      </c>
      <c r="N88" s="29"/>
      <c r="O88" s="109"/>
      <c r="P88" s="109" t="s">
        <v>130</v>
      </c>
      <c r="Q88" s="116"/>
      <c r="R88" s="46"/>
      <c r="S88" s="46"/>
      <c r="T88" s="52" t="s">
        <v>5</v>
      </c>
      <c r="U88" s="76" t="str">
        <f t="shared" si="5"/>
        <v/>
      </c>
    </row>
    <row r="89" spans="1:21" ht="13" x14ac:dyDescent="0.15">
      <c r="A89" s="5">
        <v>80</v>
      </c>
      <c r="B89" s="95" t="s">
        <v>131</v>
      </c>
      <c r="C89" s="96">
        <v>17542</v>
      </c>
      <c r="D89" s="97">
        <v>1</v>
      </c>
      <c r="E89" s="84"/>
      <c r="F89" s="70"/>
      <c r="G89" s="97"/>
      <c r="H89" s="2">
        <f t="shared" si="4"/>
        <v>1</v>
      </c>
      <c r="I89" s="5" t="str">
        <f t="shared" si="0"/>
        <v>R</v>
      </c>
      <c r="J89" s="25"/>
      <c r="K89" s="2">
        <f>D89-$F$2</f>
        <v>0.92</v>
      </c>
      <c r="L89" s="2">
        <f>G89+$F$2</f>
        <v>0.08</v>
      </c>
      <c r="M89" s="5" t="str">
        <f t="shared" si="1"/>
        <v>R</v>
      </c>
      <c r="N89" s="29"/>
      <c r="O89" s="109" t="s">
        <v>131</v>
      </c>
      <c r="P89" s="109" t="s">
        <v>246</v>
      </c>
      <c r="Q89" s="79" t="s">
        <v>4</v>
      </c>
      <c r="R89" s="48" cm="1">
        <f t="array" ref="R89">_xlfn.SWITCH($Q89,"R",($D89+$F$3-$F$2),"D",($D89-$F$2),(D89-$F$2))</f>
        <v>0.92</v>
      </c>
      <c r="S89" s="48" cm="1">
        <f t="array" ref="S89">_xlfn.SWITCH($Q89,"R",($G89+$F$2-$F$3),"D",($G89+$F$3+$F$2),($G89+$F$2))</f>
        <v>0.08</v>
      </c>
      <c r="T89" s="54" t="str">
        <f>IF(R89&gt;S89,"R","D")</f>
        <v>R</v>
      </c>
      <c r="U89" s="76" t="str">
        <f t="shared" si="5"/>
        <v/>
      </c>
    </row>
    <row r="90" spans="1:21" ht="13" x14ac:dyDescent="0.15">
      <c r="A90" s="5">
        <v>81</v>
      </c>
      <c r="B90" s="95" t="s">
        <v>132</v>
      </c>
      <c r="C90" s="96">
        <v>17129</v>
      </c>
      <c r="D90" s="97">
        <v>1</v>
      </c>
      <c r="E90" s="84"/>
      <c r="F90" s="70"/>
      <c r="G90" s="97"/>
      <c r="H90" s="2">
        <f t="shared" si="4"/>
        <v>1</v>
      </c>
      <c r="I90" s="5" t="str">
        <f t="shared" si="0"/>
        <v>R</v>
      </c>
      <c r="J90" s="25"/>
      <c r="K90" s="2">
        <f>D90-$F$2</f>
        <v>0.92</v>
      </c>
      <c r="L90" s="2">
        <f>G90+$F$2</f>
        <v>0.08</v>
      </c>
      <c r="M90" s="5" t="str">
        <f t="shared" si="1"/>
        <v>R</v>
      </c>
      <c r="N90" s="29"/>
      <c r="O90" s="109" t="s">
        <v>247</v>
      </c>
      <c r="P90" s="109" t="s">
        <v>248</v>
      </c>
      <c r="Q90" s="116"/>
      <c r="R90" s="48" cm="1">
        <f t="array" ref="R90">_xlfn.SWITCH($Q90,"R",($D90+$F$3-$F$2),"D",($D90-$F$2),(D90-$F$2))</f>
        <v>0.92</v>
      </c>
      <c r="S90" s="48" cm="1">
        <f t="array" ref="S90">_xlfn.SWITCH($Q90,"R",($G90+$F$2-$F$3),"D",($G90+$F$3+$F$2),($G90+$F$2))</f>
        <v>0.08</v>
      </c>
      <c r="T90" s="54" t="str">
        <f>IF(R90&gt;S90,"R","D")</f>
        <v>R</v>
      </c>
      <c r="U90" s="76" t="str">
        <f t="shared" si="5"/>
        <v/>
      </c>
    </row>
    <row r="91" spans="1:21" ht="13" x14ac:dyDescent="0.15">
      <c r="A91" s="5">
        <v>82</v>
      </c>
      <c r="B91" s="95" t="s">
        <v>133</v>
      </c>
      <c r="C91" s="96">
        <v>15343</v>
      </c>
      <c r="D91" s="97">
        <v>1</v>
      </c>
      <c r="E91" s="84"/>
      <c r="F91" s="70"/>
      <c r="G91" s="97"/>
      <c r="H91" s="2">
        <f t="shared" si="4"/>
        <v>1</v>
      </c>
      <c r="I91" s="5" t="str">
        <f t="shared" si="0"/>
        <v>R</v>
      </c>
      <c r="J91" s="25"/>
      <c r="K91" s="2">
        <f>D91-$F$2</f>
        <v>0.92</v>
      </c>
      <c r="L91" s="2">
        <f>G91+$F$2</f>
        <v>0.08</v>
      </c>
      <c r="M91" s="5" t="str">
        <f t="shared" si="1"/>
        <v>R</v>
      </c>
      <c r="N91" s="29"/>
      <c r="O91" s="109" t="s">
        <v>133</v>
      </c>
      <c r="P91" s="109"/>
      <c r="Q91" s="116"/>
      <c r="R91" s="46"/>
      <c r="S91" s="46"/>
      <c r="T91" s="52" t="s">
        <v>4</v>
      </c>
      <c r="U91" s="76" t="str">
        <f t="shared" si="5"/>
        <v/>
      </c>
    </row>
    <row r="92" spans="1:21" ht="13" x14ac:dyDescent="0.15">
      <c r="A92" s="5">
        <v>83</v>
      </c>
      <c r="B92" s="95" t="s">
        <v>134</v>
      </c>
      <c r="C92" s="96">
        <v>18293</v>
      </c>
      <c r="D92" s="97">
        <v>1</v>
      </c>
      <c r="E92" s="84"/>
      <c r="F92" s="70"/>
      <c r="G92" s="97"/>
      <c r="H92" s="2">
        <f t="shared" si="4"/>
        <v>1</v>
      </c>
      <c r="I92" s="5" t="str">
        <f t="shared" si="0"/>
        <v>R</v>
      </c>
      <c r="J92" s="25"/>
      <c r="K92" s="2">
        <f>D92-$F$2</f>
        <v>0.92</v>
      </c>
      <c r="L92" s="2">
        <f>G92+$F$2</f>
        <v>0.08</v>
      </c>
      <c r="M92" s="5" t="str">
        <f t="shared" si="1"/>
        <v>R</v>
      </c>
      <c r="N92" s="29"/>
      <c r="O92" s="109" t="s">
        <v>134</v>
      </c>
      <c r="P92" s="109"/>
      <c r="Q92" s="116"/>
      <c r="R92" s="46"/>
      <c r="S92" s="46"/>
      <c r="T92" s="52" t="s">
        <v>4</v>
      </c>
      <c r="U92" s="76" t="str">
        <f t="shared" si="5"/>
        <v/>
      </c>
    </row>
    <row r="93" spans="1:21" ht="13" x14ac:dyDescent="0.15">
      <c r="A93" s="5">
        <v>84</v>
      </c>
      <c r="B93" s="95" t="s">
        <v>135</v>
      </c>
      <c r="C93" s="96">
        <v>10607</v>
      </c>
      <c r="D93" s="97">
        <v>0.65</v>
      </c>
      <c r="E93" s="95" t="s">
        <v>136</v>
      </c>
      <c r="F93" s="96">
        <v>5698</v>
      </c>
      <c r="G93" s="97">
        <v>0.35</v>
      </c>
      <c r="H93" s="2">
        <f t="shared" si="4"/>
        <v>0.30000000000000004</v>
      </c>
      <c r="I93" s="5" t="str">
        <f t="shared" si="0"/>
        <v>R</v>
      </c>
      <c r="J93" s="25"/>
      <c r="K93" s="2">
        <f>D93-$F$2</f>
        <v>0.57000000000000006</v>
      </c>
      <c r="L93" s="2">
        <f>G93+$F$2</f>
        <v>0.43</v>
      </c>
      <c r="M93" s="5" t="str">
        <f t="shared" si="1"/>
        <v>R</v>
      </c>
      <c r="N93" s="29"/>
      <c r="O93" s="109" t="s">
        <v>135</v>
      </c>
      <c r="P93" s="109"/>
      <c r="Q93" s="116"/>
      <c r="R93" s="46"/>
      <c r="S93" s="46"/>
      <c r="T93" s="52" t="s">
        <v>4</v>
      </c>
      <c r="U93" s="76" t="str">
        <f t="shared" si="5"/>
        <v/>
      </c>
    </row>
    <row r="94" spans="1:21" ht="13" x14ac:dyDescent="0.15">
      <c r="A94" s="5">
        <v>85</v>
      </c>
      <c r="B94" s="95" t="s">
        <v>54</v>
      </c>
      <c r="C94" s="96">
        <v>17978</v>
      </c>
      <c r="D94" s="97">
        <v>1</v>
      </c>
      <c r="E94" s="84"/>
      <c r="F94" s="70"/>
      <c r="G94" s="97"/>
      <c r="H94" s="2">
        <f t="shared" si="4"/>
        <v>1</v>
      </c>
      <c r="I94" s="5" t="str">
        <f t="shared" si="0"/>
        <v>R</v>
      </c>
      <c r="J94" s="25"/>
      <c r="K94" s="2">
        <f>D94-$F$2</f>
        <v>0.92</v>
      </c>
      <c r="L94" s="2">
        <f>G94+$F$2</f>
        <v>0.08</v>
      </c>
      <c r="M94" s="5" t="str">
        <f t="shared" si="1"/>
        <v>R</v>
      </c>
      <c r="N94" s="29"/>
      <c r="O94" s="109" t="s">
        <v>54</v>
      </c>
      <c r="P94" s="109"/>
      <c r="Q94" s="116"/>
      <c r="R94" s="46"/>
      <c r="S94" s="46"/>
      <c r="T94" s="52" t="s">
        <v>4</v>
      </c>
      <c r="U94" s="76" t="str">
        <f t="shared" si="5"/>
        <v/>
      </c>
    </row>
    <row r="95" spans="1:21" ht="13" x14ac:dyDescent="0.15">
      <c r="A95" s="5">
        <v>86</v>
      </c>
      <c r="B95" s="95" t="s">
        <v>20</v>
      </c>
      <c r="C95" s="96">
        <v>15285</v>
      </c>
      <c r="D95" s="97">
        <v>1</v>
      </c>
      <c r="E95" s="84"/>
      <c r="F95" s="70"/>
      <c r="G95" s="97"/>
      <c r="H95" s="2">
        <f t="shared" si="4"/>
        <v>1</v>
      </c>
      <c r="I95" s="5" t="str">
        <f t="shared" si="0"/>
        <v>R</v>
      </c>
      <c r="J95" s="25"/>
      <c r="K95" s="2">
        <f>D95-$F$2</f>
        <v>0.92</v>
      </c>
      <c r="L95" s="2">
        <f>G95+$F$2</f>
        <v>0.08</v>
      </c>
      <c r="M95" s="5" t="str">
        <f t="shared" si="1"/>
        <v>R</v>
      </c>
      <c r="N95" s="29"/>
      <c r="O95" s="109" t="s">
        <v>20</v>
      </c>
      <c r="P95" s="109"/>
      <c r="Q95" s="116"/>
      <c r="R95" s="46"/>
      <c r="S95" s="46"/>
      <c r="T95" s="52" t="s">
        <v>4</v>
      </c>
      <c r="U95" s="76" t="str">
        <f t="shared" si="5"/>
        <v/>
      </c>
    </row>
    <row r="96" spans="1:21" ht="13" x14ac:dyDescent="0.15">
      <c r="A96" s="5">
        <v>87</v>
      </c>
      <c r="B96" s="95" t="s">
        <v>137</v>
      </c>
      <c r="C96" s="96">
        <v>13490</v>
      </c>
      <c r="D96" s="97">
        <v>1</v>
      </c>
      <c r="E96" s="84"/>
      <c r="F96" s="70"/>
      <c r="G96" s="97"/>
      <c r="H96" s="2">
        <f t="shared" si="4"/>
        <v>1</v>
      </c>
      <c r="I96" s="5" t="str">
        <f t="shared" si="0"/>
        <v>R</v>
      </c>
      <c r="J96" s="25"/>
      <c r="K96" s="2">
        <f>D96-$F$2</f>
        <v>0.92</v>
      </c>
      <c r="L96" s="2">
        <f>G96+$F$2</f>
        <v>0.08</v>
      </c>
      <c r="M96" s="5" t="str">
        <f t="shared" si="1"/>
        <v>R</v>
      </c>
      <c r="N96" s="29"/>
      <c r="O96" s="109" t="s">
        <v>137</v>
      </c>
      <c r="P96" s="109"/>
      <c r="Q96" s="116"/>
      <c r="R96" s="46"/>
      <c r="S96" s="46"/>
      <c r="T96" s="52" t="s">
        <v>4</v>
      </c>
      <c r="U96" s="76" t="str">
        <f t="shared" si="5"/>
        <v/>
      </c>
    </row>
    <row r="97" spans="1:21" ht="13" x14ac:dyDescent="0.15">
      <c r="A97" s="5">
        <v>88</v>
      </c>
      <c r="B97" s="95" t="s">
        <v>138</v>
      </c>
      <c r="C97" s="96">
        <v>11722</v>
      </c>
      <c r="D97" s="97">
        <v>0.502</v>
      </c>
      <c r="E97" s="95" t="s">
        <v>76</v>
      </c>
      <c r="F97" s="96">
        <v>11597</v>
      </c>
      <c r="G97" s="97">
        <v>0.5</v>
      </c>
      <c r="H97" s="2">
        <f t="shared" si="4"/>
        <v>2.0000000000000018E-3</v>
      </c>
      <c r="I97" s="5" t="str">
        <f t="shared" si="0"/>
        <v>R</v>
      </c>
      <c r="J97" s="25"/>
      <c r="K97" s="2">
        <f>D97-$F$2</f>
        <v>0.42199999999999999</v>
      </c>
      <c r="L97" s="2">
        <f>G97+$F$2</f>
        <v>0.57999999999999996</v>
      </c>
      <c r="M97" s="5" t="str">
        <f t="shared" si="1"/>
        <v>D</v>
      </c>
      <c r="N97" s="29"/>
      <c r="O97" s="109" t="s">
        <v>138</v>
      </c>
      <c r="P97" s="109" t="s">
        <v>249</v>
      </c>
      <c r="Q97" s="79" t="s">
        <v>4</v>
      </c>
      <c r="R97" s="48" cm="1">
        <f t="array" ref="R97">_xlfn.SWITCH($Q97,"R",($D97+$F$3-$F$2),"D",($D97-$F$2),(D97-$F$2))</f>
        <v>0.42199999999999999</v>
      </c>
      <c r="S97" s="48" cm="1">
        <f t="array" ref="S97">_xlfn.SWITCH($Q97,"R",($G97+$F$2-$F$3),"D",($G97+$F$3+$F$2),($G97+$F$2))</f>
        <v>0.57999999999999996</v>
      </c>
      <c r="T97" s="54" t="str">
        <f>IF(R97&gt;S97,"R","D")</f>
        <v>D</v>
      </c>
      <c r="U97" s="76" t="str">
        <f t="shared" si="5"/>
        <v>Flip</v>
      </c>
    </row>
    <row r="98" spans="1:21" ht="13" x14ac:dyDescent="0.15">
      <c r="A98" s="5">
        <v>89</v>
      </c>
      <c r="B98" s="95" t="s">
        <v>139</v>
      </c>
      <c r="C98" s="96">
        <v>17867</v>
      </c>
      <c r="D98" s="97">
        <v>1</v>
      </c>
      <c r="E98" s="84"/>
      <c r="F98" s="70"/>
      <c r="G98" s="97"/>
      <c r="H98" s="2">
        <f t="shared" si="4"/>
        <v>1</v>
      </c>
      <c r="I98" s="5" t="str">
        <f t="shared" si="0"/>
        <v>R</v>
      </c>
      <c r="J98" s="25"/>
      <c r="K98" s="2">
        <f>D98-$F$2</f>
        <v>0.92</v>
      </c>
      <c r="L98" s="2">
        <f>G98+$F$2</f>
        <v>0.08</v>
      </c>
      <c r="M98" s="5" t="str">
        <f t="shared" si="1"/>
        <v>R</v>
      </c>
      <c r="N98" s="29"/>
      <c r="O98" s="109" t="s">
        <v>139</v>
      </c>
      <c r="P98" s="109"/>
      <c r="Q98" s="116"/>
      <c r="R98" s="46"/>
      <c r="S98" s="46"/>
      <c r="T98" s="52" t="s">
        <v>4</v>
      </c>
      <c r="U98" s="76" t="str">
        <f t="shared" si="5"/>
        <v/>
      </c>
    </row>
    <row r="99" spans="1:21" ht="13" x14ac:dyDescent="0.15">
      <c r="A99" s="5">
        <v>90</v>
      </c>
      <c r="B99" s="95" t="s">
        <v>35</v>
      </c>
      <c r="C99" s="96">
        <v>16293</v>
      </c>
      <c r="D99" s="97">
        <v>1</v>
      </c>
      <c r="E99" s="84"/>
      <c r="F99" s="70"/>
      <c r="G99" s="97"/>
      <c r="H99" s="2">
        <f t="shared" si="4"/>
        <v>1</v>
      </c>
      <c r="I99" s="5" t="str">
        <f t="shared" si="0"/>
        <v>R</v>
      </c>
      <c r="J99" s="25"/>
      <c r="K99" s="2">
        <f>D99-$F$2</f>
        <v>0.92</v>
      </c>
      <c r="L99" s="2">
        <f>G99+$F$2</f>
        <v>0.08</v>
      </c>
      <c r="M99" s="5" t="str">
        <f t="shared" si="1"/>
        <v>R</v>
      </c>
      <c r="N99" s="29"/>
      <c r="O99" s="109" t="s">
        <v>35</v>
      </c>
      <c r="P99" s="109"/>
      <c r="Q99" s="116"/>
      <c r="R99" s="46"/>
      <c r="S99" s="46"/>
      <c r="T99" s="52" t="s">
        <v>4</v>
      </c>
      <c r="U99" s="76" t="str">
        <f t="shared" si="5"/>
        <v/>
      </c>
    </row>
    <row r="100" spans="1:21" ht="13" x14ac:dyDescent="0.15">
      <c r="A100" s="5">
        <v>91</v>
      </c>
      <c r="B100" s="95" t="s">
        <v>140</v>
      </c>
      <c r="C100" s="96">
        <v>14878</v>
      </c>
      <c r="D100" s="97">
        <v>1</v>
      </c>
      <c r="E100" s="84"/>
      <c r="F100" s="70"/>
      <c r="G100" s="97"/>
      <c r="H100" s="2">
        <f t="shared" si="4"/>
        <v>1</v>
      </c>
      <c r="I100" s="5" t="str">
        <f t="shared" si="0"/>
        <v>R</v>
      </c>
      <c r="J100" s="25"/>
      <c r="K100" s="2">
        <f>D100-$F$2</f>
        <v>0.92</v>
      </c>
      <c r="L100" s="2">
        <f>G100+$F$2</f>
        <v>0.08</v>
      </c>
      <c r="M100" s="5" t="str">
        <f t="shared" si="1"/>
        <v>R</v>
      </c>
      <c r="N100" s="29"/>
      <c r="O100" s="109" t="s">
        <v>250</v>
      </c>
      <c r="P100" s="109" t="s">
        <v>34</v>
      </c>
      <c r="Q100" s="116"/>
      <c r="R100" s="48" cm="1">
        <f t="array" ref="R100">_xlfn.SWITCH($Q100,"R",($D100+$F$3-$F$2),"D",($D100-$F$2),(D100-$F$2))</f>
        <v>0.92</v>
      </c>
      <c r="S100" s="48" cm="1">
        <f t="array" ref="S100">_xlfn.SWITCH($Q100,"R",($G100+$F$2-$F$3),"D",($G100+$F$3+$F$2),($G100+$F$2))</f>
        <v>0.08</v>
      </c>
      <c r="T100" s="54" t="str">
        <f>IF(R100&gt;S100,"R","D")</f>
        <v>R</v>
      </c>
      <c r="U100" s="76" t="str">
        <f t="shared" si="5"/>
        <v/>
      </c>
    </row>
    <row r="101" spans="1:21" ht="13" x14ac:dyDescent="0.15">
      <c r="A101" s="5">
        <v>92</v>
      </c>
      <c r="B101" s="95" t="s">
        <v>141</v>
      </c>
      <c r="C101" s="96">
        <v>14751</v>
      </c>
      <c r="D101" s="97">
        <v>1</v>
      </c>
      <c r="E101" s="84"/>
      <c r="F101" s="70"/>
      <c r="G101" s="97"/>
      <c r="H101" s="2">
        <f t="shared" si="4"/>
        <v>1</v>
      </c>
      <c r="I101" s="5" t="str">
        <f t="shared" si="0"/>
        <v>R</v>
      </c>
      <c r="J101" s="25"/>
      <c r="K101" s="2">
        <f>D101-$F$2</f>
        <v>0.92</v>
      </c>
      <c r="L101" s="2">
        <f>G101+$F$2</f>
        <v>0.08</v>
      </c>
      <c r="M101" s="5" t="str">
        <f t="shared" si="1"/>
        <v>R</v>
      </c>
      <c r="N101" s="29"/>
      <c r="O101" s="109" t="s">
        <v>141</v>
      </c>
      <c r="P101" s="109"/>
      <c r="Q101" s="116"/>
      <c r="R101" s="46"/>
      <c r="S101" s="46"/>
      <c r="T101" s="52" t="s">
        <v>4</v>
      </c>
      <c r="U101" s="76" t="str">
        <f t="shared" si="5"/>
        <v/>
      </c>
    </row>
    <row r="102" spans="1:21" ht="13" x14ac:dyDescent="0.15">
      <c r="A102" s="5">
        <v>93</v>
      </c>
      <c r="B102" s="84"/>
      <c r="C102" s="70"/>
      <c r="D102" s="97"/>
      <c r="E102" s="95" t="s">
        <v>142</v>
      </c>
      <c r="F102" s="96">
        <v>13264</v>
      </c>
      <c r="G102" s="97">
        <v>1</v>
      </c>
      <c r="H102" s="2">
        <f t="shared" si="4"/>
        <v>-1</v>
      </c>
      <c r="I102" s="5" t="str">
        <f t="shared" si="0"/>
        <v>D</v>
      </c>
      <c r="J102" s="25"/>
      <c r="K102" s="2">
        <f>D102-$F$2</f>
        <v>-0.08</v>
      </c>
      <c r="L102" s="2">
        <f>G102+$F$2</f>
        <v>1.08</v>
      </c>
      <c r="M102" s="5" t="str">
        <f t="shared" si="1"/>
        <v>D</v>
      </c>
      <c r="N102" s="29"/>
      <c r="O102" s="109" t="s">
        <v>251</v>
      </c>
      <c r="P102" s="109" t="s">
        <v>142</v>
      </c>
      <c r="Q102" s="79" t="s">
        <v>5</v>
      </c>
      <c r="R102" s="48" cm="1">
        <f t="array" ref="R102">_xlfn.SWITCH($Q102,"R",($D102+$F$3-$F$2),"D",($D102-$F$2),(D102-$F$2))</f>
        <v>-0.08</v>
      </c>
      <c r="S102" s="48" cm="1">
        <f t="array" ref="S102">_xlfn.SWITCH($Q102,"R",($G102+$F$2-$F$3),"D",($G102+$F$3+$F$2),($G102+$F$2))</f>
        <v>1.08</v>
      </c>
      <c r="T102" s="54" t="str">
        <f>IF(R102&gt;S102,"R","D")</f>
        <v>D</v>
      </c>
      <c r="U102" s="76" t="str">
        <f t="shared" si="5"/>
        <v/>
      </c>
    </row>
    <row r="103" spans="1:21" ht="13" x14ac:dyDescent="0.15">
      <c r="A103" s="5">
        <v>94</v>
      </c>
      <c r="B103" s="95" t="s">
        <v>143</v>
      </c>
      <c r="C103" s="96">
        <v>13429</v>
      </c>
      <c r="D103" s="97">
        <v>1</v>
      </c>
      <c r="E103" s="84"/>
      <c r="F103" s="70"/>
      <c r="G103" s="97"/>
      <c r="H103" s="2">
        <f t="shared" si="4"/>
        <v>1</v>
      </c>
      <c r="I103" s="5" t="str">
        <f t="shared" si="0"/>
        <v>R</v>
      </c>
      <c r="J103" s="25"/>
      <c r="K103" s="2">
        <f>D103-$F$2</f>
        <v>0.92</v>
      </c>
      <c r="L103" s="2">
        <f>G103+$F$2</f>
        <v>0.08</v>
      </c>
      <c r="M103" s="5" t="str">
        <f t="shared" si="1"/>
        <v>R</v>
      </c>
      <c r="N103" s="29"/>
      <c r="O103" s="109" t="s">
        <v>252</v>
      </c>
      <c r="P103" s="109"/>
      <c r="Q103" s="116"/>
      <c r="R103" s="46"/>
      <c r="S103" s="46"/>
      <c r="T103" s="52" t="s">
        <v>4</v>
      </c>
      <c r="U103" s="76" t="str">
        <f t="shared" si="5"/>
        <v/>
      </c>
    </row>
    <row r="104" spans="1:21" ht="13" x14ac:dyDescent="0.15">
      <c r="A104" s="5">
        <v>95</v>
      </c>
      <c r="B104" s="95" t="s">
        <v>144</v>
      </c>
      <c r="C104" s="96">
        <v>8330</v>
      </c>
      <c r="D104" s="97">
        <v>0.44</v>
      </c>
      <c r="E104" s="95" t="s">
        <v>145</v>
      </c>
      <c r="F104" s="96">
        <v>10721</v>
      </c>
      <c r="G104" s="97">
        <v>0.56000000000000005</v>
      </c>
      <c r="H104" s="2">
        <f t="shared" si="4"/>
        <v>-0.12000000000000005</v>
      </c>
      <c r="I104" s="5" t="str">
        <f t="shared" si="0"/>
        <v>D</v>
      </c>
      <c r="J104" s="25"/>
      <c r="K104" s="2">
        <f>D104-$F$2</f>
        <v>0.36</v>
      </c>
      <c r="L104" s="2">
        <f>G104+$F$2</f>
        <v>0.64</v>
      </c>
      <c r="M104" s="5" t="str">
        <f t="shared" si="1"/>
        <v>D</v>
      </c>
      <c r="N104" s="29"/>
      <c r="O104" s="109" t="s">
        <v>253</v>
      </c>
      <c r="P104" s="109" t="s">
        <v>254</v>
      </c>
      <c r="Q104" s="116"/>
      <c r="R104" s="48" cm="1">
        <f t="array" ref="R104">_xlfn.SWITCH($Q104,"R",($D104+$F$3-$F$2),"D",($D104-$F$2),(D104-$F$2))</f>
        <v>0.36</v>
      </c>
      <c r="S104" s="48" cm="1">
        <f t="array" ref="S104">_xlfn.SWITCH($Q104,"R",($G104+$F$2-$F$3),"D",($G104+$F$3+$F$2),($G104+$F$2))</f>
        <v>0.64</v>
      </c>
      <c r="T104" s="54" t="str">
        <f>IF(R104&gt;S104,"R","D")</f>
        <v>D</v>
      </c>
      <c r="U104" s="76" t="str">
        <f t="shared" si="5"/>
        <v/>
      </c>
    </row>
    <row r="105" spans="1:21" ht="13" x14ac:dyDescent="0.15">
      <c r="A105" s="5">
        <v>96</v>
      </c>
      <c r="B105" s="95" t="s">
        <v>146</v>
      </c>
      <c r="C105" s="96">
        <v>16465</v>
      </c>
      <c r="D105" s="97">
        <v>1</v>
      </c>
      <c r="E105" s="84"/>
      <c r="F105" s="70"/>
      <c r="G105" s="97"/>
      <c r="H105" s="2">
        <f t="shared" si="4"/>
        <v>1</v>
      </c>
      <c r="I105" s="5" t="str">
        <f t="shared" si="0"/>
        <v>R</v>
      </c>
      <c r="J105" s="25"/>
      <c r="K105" s="2">
        <f>D105-$F$2</f>
        <v>0.92</v>
      </c>
      <c r="L105" s="2">
        <f>G105+$F$2</f>
        <v>0.08</v>
      </c>
      <c r="M105" s="5" t="str">
        <f t="shared" si="1"/>
        <v>R</v>
      </c>
      <c r="N105" s="29"/>
      <c r="O105" s="109" t="s">
        <v>146</v>
      </c>
      <c r="P105" s="109" t="s">
        <v>35</v>
      </c>
      <c r="Q105" s="79" t="s">
        <v>4</v>
      </c>
      <c r="R105" s="48" cm="1">
        <f t="array" ref="R105">_xlfn.SWITCH($Q105,"R",($D105+$F$3-$F$2),"D",($D105-$F$2),(D105-$F$2))</f>
        <v>0.92</v>
      </c>
      <c r="S105" s="48" cm="1">
        <f t="array" ref="S105">_xlfn.SWITCH($Q105,"R",($G105+$F$2-$F$3),"D",($G105+$F$3+$F$2),($G105+$F$2))</f>
        <v>0.08</v>
      </c>
      <c r="T105" s="54" t="str">
        <f>IF(R105&gt;S105,"R","D")</f>
        <v>R</v>
      </c>
      <c r="U105" s="76" t="str">
        <f t="shared" si="5"/>
        <v/>
      </c>
    </row>
    <row r="106" spans="1:21" ht="13" x14ac:dyDescent="0.15">
      <c r="A106" s="5">
        <v>97</v>
      </c>
      <c r="B106" s="95" t="s">
        <v>147</v>
      </c>
      <c r="C106" s="96">
        <v>14907</v>
      </c>
      <c r="D106" s="97">
        <v>1</v>
      </c>
      <c r="E106" s="84"/>
      <c r="F106" s="70"/>
      <c r="G106" s="97"/>
      <c r="H106" s="2">
        <f t="shared" si="4"/>
        <v>1</v>
      </c>
      <c r="I106" s="5" t="str">
        <f t="shared" si="0"/>
        <v>R</v>
      </c>
      <c r="J106" s="25"/>
      <c r="K106" s="2">
        <f>D106-$F$2</f>
        <v>0.92</v>
      </c>
      <c r="L106" s="2">
        <f>G106+$F$2</f>
        <v>0.08</v>
      </c>
      <c r="M106" s="5" t="str">
        <f t="shared" si="1"/>
        <v>R</v>
      </c>
      <c r="N106" s="29"/>
      <c r="O106" s="109" t="s">
        <v>147</v>
      </c>
      <c r="P106" s="109" t="s">
        <v>255</v>
      </c>
      <c r="Q106" s="79" t="s">
        <v>4</v>
      </c>
      <c r="R106" s="48" cm="1">
        <f t="array" ref="R106">_xlfn.SWITCH($Q106,"R",($D106+$F$3-$F$2),"D",($D106-$F$2),(D106-$F$2))</f>
        <v>0.92</v>
      </c>
      <c r="S106" s="48" cm="1">
        <f t="array" ref="S106">_xlfn.SWITCH($Q106,"R",($G106+$F$2-$F$3),"D",($G106+$F$3+$F$2),($G106+$F$2))</f>
        <v>0.08</v>
      </c>
      <c r="T106" s="54" t="str">
        <f>IF(R106&gt;S106,"R","D")</f>
        <v>R</v>
      </c>
      <c r="U106" s="76" t="str">
        <f t="shared" si="5"/>
        <v/>
      </c>
    </row>
    <row r="107" spans="1:21" ht="13" x14ac:dyDescent="0.15">
      <c r="A107" s="5">
        <v>98</v>
      </c>
      <c r="B107" s="95" t="s">
        <v>96</v>
      </c>
      <c r="C107" s="96">
        <v>15561</v>
      </c>
      <c r="D107" s="97">
        <v>0.72</v>
      </c>
      <c r="E107" s="95" t="s">
        <v>148</v>
      </c>
      <c r="F107" s="96">
        <v>6087</v>
      </c>
      <c r="G107" s="97">
        <v>0.28000000000000003</v>
      </c>
      <c r="H107" s="2">
        <f t="shared" si="4"/>
        <v>0.43999999999999995</v>
      </c>
      <c r="I107" s="5" t="str">
        <f t="shared" si="0"/>
        <v>R</v>
      </c>
      <c r="J107" s="25"/>
      <c r="K107" s="2">
        <f>D107-$F$2</f>
        <v>0.64</v>
      </c>
      <c r="L107" s="2">
        <f>G107+$F$2</f>
        <v>0.36000000000000004</v>
      </c>
      <c r="M107" s="5" t="str">
        <f t="shared" si="1"/>
        <v>R</v>
      </c>
      <c r="N107" s="29"/>
      <c r="O107" s="109" t="s">
        <v>96</v>
      </c>
      <c r="P107" s="109"/>
      <c r="Q107" s="116"/>
      <c r="R107" s="46"/>
      <c r="S107" s="46"/>
      <c r="T107" s="52" t="s">
        <v>4</v>
      </c>
      <c r="U107" s="76" t="str">
        <f t="shared" si="5"/>
        <v/>
      </c>
    </row>
    <row r="108" spans="1:21" ht="13" x14ac:dyDescent="0.15">
      <c r="A108" s="5">
        <v>99</v>
      </c>
      <c r="B108" s="95" t="s">
        <v>149</v>
      </c>
      <c r="C108" s="96">
        <v>13351</v>
      </c>
      <c r="D108" s="97">
        <v>1</v>
      </c>
      <c r="E108" s="84"/>
      <c r="F108" s="70"/>
      <c r="G108" s="97"/>
      <c r="H108" s="2">
        <f t="shared" si="4"/>
        <v>1</v>
      </c>
      <c r="I108" s="5" t="str">
        <f t="shared" si="0"/>
        <v>R</v>
      </c>
      <c r="J108" s="25"/>
      <c r="K108" s="2">
        <f>D108-$F$2</f>
        <v>0.92</v>
      </c>
      <c r="L108" s="2">
        <f>G108+$F$2</f>
        <v>0.08</v>
      </c>
      <c r="M108" s="5" t="str">
        <f t="shared" si="1"/>
        <v>R</v>
      </c>
      <c r="N108" s="29"/>
      <c r="O108" s="109" t="s">
        <v>149</v>
      </c>
      <c r="P108" s="109" t="s">
        <v>256</v>
      </c>
      <c r="Q108" s="79" t="s">
        <v>4</v>
      </c>
      <c r="R108" s="48" cm="1">
        <f t="array" ref="R108">_xlfn.SWITCH($Q108,"R",($D108+$F$3-$F$2),"D",($D108-$F$2),(D108-$F$2))</f>
        <v>0.92</v>
      </c>
      <c r="S108" s="48" cm="1">
        <f t="array" ref="S108">_xlfn.SWITCH($Q108,"R",($G108+$F$2-$F$3),"D",($G108+$F$3+$F$2),($G108+$F$2))</f>
        <v>0.08</v>
      </c>
      <c r="T108" s="54" t="str">
        <f>IF(R108&gt;S108,"R","D")</f>
        <v>R</v>
      </c>
      <c r="U108" s="76" t="str">
        <f t="shared" si="5"/>
        <v/>
      </c>
    </row>
    <row r="109" spans="1:21" ht="13" x14ac:dyDescent="0.15">
      <c r="A109" s="58">
        <v>100</v>
      </c>
      <c r="B109" s="98" t="s">
        <v>150</v>
      </c>
      <c r="C109" s="59">
        <v>15034</v>
      </c>
      <c r="D109" s="99">
        <v>1</v>
      </c>
      <c r="E109" s="100"/>
      <c r="F109" s="61"/>
      <c r="G109" s="99"/>
      <c r="H109" s="2">
        <f t="shared" si="4"/>
        <v>1</v>
      </c>
      <c r="I109" s="58" t="str">
        <f t="shared" si="0"/>
        <v>R</v>
      </c>
      <c r="J109" s="62"/>
      <c r="K109" s="60">
        <f>D109-$F$2</f>
        <v>0.92</v>
      </c>
      <c r="L109" s="60">
        <f>G109+$F$2</f>
        <v>0.08</v>
      </c>
      <c r="M109" s="58" t="str">
        <f t="shared" si="1"/>
        <v>R</v>
      </c>
      <c r="N109" s="29"/>
      <c r="O109" s="111" t="s">
        <v>150</v>
      </c>
      <c r="P109" s="111"/>
      <c r="Q109" s="117"/>
      <c r="R109" s="56"/>
      <c r="S109" s="56"/>
      <c r="T109" s="57" t="s">
        <v>4</v>
      </c>
      <c r="U109" s="77" t="str">
        <f t="shared" si="5"/>
        <v/>
      </c>
    </row>
    <row r="110" spans="1:21" ht="13" x14ac:dyDescent="0.15">
      <c r="M110" s="5"/>
      <c r="Q110" s="19"/>
      <c r="R110" s="19"/>
      <c r="S110" s="19"/>
      <c r="U110" s="40"/>
    </row>
    <row r="111" spans="1:21" ht="16" x14ac:dyDescent="0.2">
      <c r="A111" s="63" t="s">
        <v>151</v>
      </c>
      <c r="B111" s="64"/>
      <c r="C111" s="64"/>
      <c r="D111" s="64"/>
      <c r="E111" s="64"/>
      <c r="F111" s="64"/>
      <c r="G111" s="64"/>
      <c r="H111" s="64"/>
      <c r="I111" s="64"/>
      <c r="J111" s="64"/>
      <c r="K111" s="64"/>
      <c r="L111" s="64"/>
      <c r="M111" s="64"/>
      <c r="N111" s="64"/>
      <c r="O111" s="64"/>
      <c r="P111" s="64"/>
      <c r="Q111" s="64"/>
      <c r="R111" s="64"/>
      <c r="S111" s="64"/>
      <c r="T111" s="65"/>
      <c r="U111" s="40"/>
    </row>
    <row r="112" spans="1:21" ht="14" x14ac:dyDescent="0.15">
      <c r="A112" s="37" t="s">
        <v>262</v>
      </c>
      <c r="B112" s="38"/>
      <c r="C112" s="38"/>
      <c r="D112" s="38"/>
      <c r="E112" s="38"/>
      <c r="F112" s="38"/>
      <c r="G112" s="38"/>
      <c r="H112" s="38"/>
      <c r="I112" s="39"/>
      <c r="J112" s="31"/>
      <c r="K112" s="38" t="s">
        <v>263</v>
      </c>
      <c r="L112" s="38"/>
      <c r="M112" s="39"/>
      <c r="N112" s="28"/>
      <c r="O112" s="37" t="s">
        <v>264</v>
      </c>
      <c r="P112" s="38"/>
      <c r="Q112" s="38"/>
      <c r="R112" s="38"/>
      <c r="S112" s="38"/>
      <c r="T112" s="39"/>
      <c r="U112" s="40"/>
    </row>
    <row r="113" spans="1:21" ht="13" x14ac:dyDescent="0.15">
      <c r="A113" s="5"/>
      <c r="B113" s="5"/>
      <c r="C113" s="5"/>
      <c r="D113" s="5"/>
      <c r="E113" s="5"/>
      <c r="F113" s="5"/>
      <c r="G113" s="16" t="s">
        <v>2</v>
      </c>
      <c r="H113" s="74"/>
      <c r="I113" s="17"/>
      <c r="J113" s="22"/>
      <c r="K113" s="30"/>
      <c r="L113" s="36" t="s">
        <v>3</v>
      </c>
      <c r="M113" s="69"/>
      <c r="N113" s="28"/>
      <c r="Q113" s="19"/>
      <c r="R113" s="19"/>
      <c r="S113" s="26" t="s">
        <v>3</v>
      </c>
      <c r="T113" s="27"/>
      <c r="U113" s="40"/>
    </row>
    <row r="114" spans="1:21" ht="13" x14ac:dyDescent="0.15">
      <c r="G114" s="6" t="s">
        <v>4</v>
      </c>
      <c r="H114" s="32"/>
      <c r="I114" s="7">
        <f>COUNTIF($I$117:$I$135,"R")+14</f>
        <v>32</v>
      </c>
      <c r="J114" s="23"/>
      <c r="L114" s="32" t="s">
        <v>4</v>
      </c>
      <c r="M114" s="7">
        <f>COUNTIF($M$117:$M$135,"R")+14</f>
        <v>31</v>
      </c>
      <c r="N114" s="28"/>
      <c r="Q114" s="19"/>
      <c r="R114" s="19"/>
      <c r="S114" s="6" t="s">
        <v>4</v>
      </c>
      <c r="T114" s="7">
        <f>COUNTIF($T$117:$T$135,"R")+14</f>
        <v>31</v>
      </c>
      <c r="U114" s="40"/>
    </row>
    <row r="115" spans="1:21" ht="13" x14ac:dyDescent="0.15">
      <c r="G115" s="6" t="s">
        <v>5</v>
      </c>
      <c r="H115" s="33"/>
      <c r="I115" s="8">
        <f>COUNTIF($I$117:$I$135,"D")+5</f>
        <v>6</v>
      </c>
      <c r="J115" s="23"/>
      <c r="L115" s="33" t="s">
        <v>5</v>
      </c>
      <c r="M115" s="8">
        <f>COUNTIF($M$117:$M$135,"D")+5</f>
        <v>7</v>
      </c>
      <c r="N115" s="28"/>
      <c r="Q115" s="19"/>
      <c r="R115" s="19"/>
      <c r="S115" s="6" t="s">
        <v>5</v>
      </c>
      <c r="T115" s="7">
        <f>COUNTIF($T$117:$T$135,"D")+5</f>
        <v>7</v>
      </c>
      <c r="U115" s="40"/>
    </row>
    <row r="116" spans="1:21" ht="13" x14ac:dyDescent="0.15">
      <c r="A116" s="9" t="s">
        <v>152</v>
      </c>
      <c r="B116" s="92" t="s">
        <v>153</v>
      </c>
      <c r="C116" s="101" t="s">
        <v>8</v>
      </c>
      <c r="D116" s="102" t="s">
        <v>9</v>
      </c>
      <c r="E116" s="92" t="s">
        <v>154</v>
      </c>
      <c r="F116" s="93" t="s">
        <v>8</v>
      </c>
      <c r="G116" s="94" t="s">
        <v>9</v>
      </c>
      <c r="H116" s="11" t="s">
        <v>265</v>
      </c>
      <c r="I116" s="11" t="s">
        <v>11</v>
      </c>
      <c r="J116" s="24"/>
      <c r="K116" s="9" t="s">
        <v>12</v>
      </c>
      <c r="L116" s="9" t="s">
        <v>13</v>
      </c>
      <c r="M116" s="11" t="s">
        <v>11</v>
      </c>
      <c r="N116" s="28"/>
      <c r="O116" s="42" t="s">
        <v>7</v>
      </c>
      <c r="P116" s="43" t="s">
        <v>10</v>
      </c>
      <c r="Q116" s="44" t="s">
        <v>257</v>
      </c>
      <c r="R116" s="44" t="s">
        <v>12</v>
      </c>
      <c r="S116" s="44" t="s">
        <v>13</v>
      </c>
      <c r="T116" s="45" t="s">
        <v>11</v>
      </c>
      <c r="U116" s="80" t="s">
        <v>266</v>
      </c>
    </row>
    <row r="117" spans="1:21" ht="13" x14ac:dyDescent="0.15">
      <c r="A117" s="13">
        <v>2</v>
      </c>
      <c r="B117" s="84" t="s">
        <v>155</v>
      </c>
      <c r="C117" s="103">
        <v>34951</v>
      </c>
      <c r="D117" s="104">
        <f t="shared" ref="D117:D135" si="6">C117/(C117+F117)</f>
        <v>1</v>
      </c>
      <c r="E117" s="84"/>
      <c r="F117" s="70"/>
      <c r="G117" s="104">
        <f t="shared" ref="G117:G135" si="7">F117/(C117+F117)</f>
        <v>0</v>
      </c>
      <c r="H117" s="14">
        <f>D117-G117</f>
        <v>1</v>
      </c>
      <c r="I117" s="5" t="str">
        <f t="shared" ref="I117:I135" si="8">IF(C117&gt;F117,"R","D")</f>
        <v>R</v>
      </c>
      <c r="J117" s="25"/>
      <c r="K117" s="2">
        <f>D117-$F$2</f>
        <v>0.92</v>
      </c>
      <c r="L117" s="2">
        <f>G117+$F$2</f>
        <v>0.08</v>
      </c>
      <c r="M117" s="5" t="str">
        <f t="shared" ref="M117:M135" si="9">IF(K117&gt;L117,"R","D")</f>
        <v>R</v>
      </c>
      <c r="N117" s="66"/>
      <c r="O117" s="49" t="s">
        <v>155</v>
      </c>
      <c r="P117" s="72"/>
      <c r="Q117" s="50"/>
      <c r="R117" s="50"/>
      <c r="S117" s="50"/>
      <c r="T117" s="51" t="s">
        <v>4</v>
      </c>
      <c r="U117" s="75" t="str">
        <f t="shared" si="5"/>
        <v/>
      </c>
    </row>
    <row r="118" spans="1:21" ht="13" x14ac:dyDescent="0.15">
      <c r="A118" s="13">
        <v>4</v>
      </c>
      <c r="B118" s="84" t="s">
        <v>156</v>
      </c>
      <c r="C118" s="103">
        <v>25141</v>
      </c>
      <c r="D118" s="104">
        <f t="shared" si="6"/>
        <v>0.66641043312304515</v>
      </c>
      <c r="E118" s="84" t="s">
        <v>157</v>
      </c>
      <c r="F118" s="103">
        <v>12585</v>
      </c>
      <c r="G118" s="104">
        <f t="shared" si="7"/>
        <v>0.3335895668769549</v>
      </c>
      <c r="H118" s="14">
        <f t="shared" ref="H118:H135" si="10">D118-G118</f>
        <v>0.33282086624609025</v>
      </c>
      <c r="I118" s="5" t="str">
        <f t="shared" si="8"/>
        <v>R</v>
      </c>
      <c r="J118" s="25"/>
      <c r="K118" s="2">
        <f>D118-$F$2</f>
        <v>0.58641043312304519</v>
      </c>
      <c r="L118" s="2">
        <f>G118+$F$2</f>
        <v>0.41358956687695492</v>
      </c>
      <c r="M118" s="5" t="str">
        <f t="shared" si="9"/>
        <v>R</v>
      </c>
      <c r="N118" s="66"/>
      <c r="O118" s="53" t="s">
        <v>156</v>
      </c>
      <c r="P118" s="70"/>
      <c r="Q118" s="46"/>
      <c r="R118" s="46"/>
      <c r="S118" s="46"/>
      <c r="T118" s="52" t="s">
        <v>4</v>
      </c>
      <c r="U118" s="76" t="str">
        <f t="shared" si="5"/>
        <v/>
      </c>
    </row>
    <row r="119" spans="1:21" ht="13" x14ac:dyDescent="0.15">
      <c r="A119" s="13">
        <v>6</v>
      </c>
      <c r="B119" s="84" t="s">
        <v>158</v>
      </c>
      <c r="C119" s="103">
        <v>31110</v>
      </c>
      <c r="D119" s="104">
        <f t="shared" si="6"/>
        <v>0.96282999597660235</v>
      </c>
      <c r="E119" s="84" t="s">
        <v>159</v>
      </c>
      <c r="F119" s="103">
        <v>1201</v>
      </c>
      <c r="G119" s="104">
        <f t="shared" si="7"/>
        <v>3.7170004023397603E-2</v>
      </c>
      <c r="H119" s="14">
        <f t="shared" si="10"/>
        <v>0.9256599919532047</v>
      </c>
      <c r="I119" s="5" t="str">
        <f t="shared" si="8"/>
        <v>R</v>
      </c>
      <c r="J119" s="25"/>
      <c r="K119" s="2">
        <f>D119-$F$2</f>
        <v>0.88282999597660239</v>
      </c>
      <c r="L119" s="2">
        <f>G119+$F$2</f>
        <v>0.11717000402339761</v>
      </c>
      <c r="M119" s="5" t="str">
        <f t="shared" si="9"/>
        <v>R</v>
      </c>
      <c r="N119" s="66"/>
      <c r="O119" s="53" t="s">
        <v>158</v>
      </c>
      <c r="P119" s="71" t="s">
        <v>180</v>
      </c>
      <c r="Q119" s="47" t="s">
        <v>4</v>
      </c>
      <c r="R119" s="48" cm="1">
        <f t="array" ref="R119">_xlfn.SWITCH($Q119,"R",($D119+$F$3-$F$2),"D",($D119-$F$2),(D119-$F$2))</f>
        <v>0.88282999597660239</v>
      </c>
      <c r="S119" s="48" cm="1">
        <f t="array" ref="S119">_xlfn.SWITCH($Q119,"R",($G119+$F$2-$F$3),"D",($G119+$F$3+$F$2),($G119+$F$2))</f>
        <v>0.11717000402339761</v>
      </c>
      <c r="T119" s="54" t="str">
        <f>IF(R119&gt;S119,"R","D")</f>
        <v>R</v>
      </c>
      <c r="U119" s="76" t="str">
        <f t="shared" si="5"/>
        <v/>
      </c>
    </row>
    <row r="120" spans="1:21" ht="13" x14ac:dyDescent="0.15">
      <c r="A120" s="13">
        <v>8</v>
      </c>
      <c r="B120" s="84" t="s">
        <v>160</v>
      </c>
      <c r="C120" s="103">
        <v>29630</v>
      </c>
      <c r="D120" s="104">
        <f t="shared" si="6"/>
        <v>1</v>
      </c>
      <c r="E120" s="84"/>
      <c r="F120" s="70"/>
      <c r="G120" s="104">
        <f t="shared" si="7"/>
        <v>0</v>
      </c>
      <c r="H120" s="14">
        <f t="shared" si="10"/>
        <v>1</v>
      </c>
      <c r="I120" s="5" t="str">
        <f t="shared" si="8"/>
        <v>R</v>
      </c>
      <c r="J120" s="25"/>
      <c r="K120" s="2">
        <f>D120-$F$2</f>
        <v>0.92</v>
      </c>
      <c r="L120" s="2">
        <f>G120+$F$2</f>
        <v>0.08</v>
      </c>
      <c r="M120" s="5" t="str">
        <f t="shared" si="9"/>
        <v>R</v>
      </c>
      <c r="N120" s="66"/>
      <c r="O120" s="53" t="s">
        <v>181</v>
      </c>
      <c r="P120" s="71" t="s">
        <v>182</v>
      </c>
      <c r="Q120" s="47" t="s">
        <v>4</v>
      </c>
      <c r="R120" s="48" cm="1">
        <f t="array" ref="R120">_xlfn.SWITCH($Q120,"R",($D120+$F$3-$F$2),"D",($D120-$F$2),(D120-$F$2))</f>
        <v>0.92</v>
      </c>
      <c r="S120" s="48" cm="1">
        <f t="array" ref="S120">_xlfn.SWITCH($Q120,"R",($G120+$F$2-$F$3),"D",($G120+$F$3+$F$2),($G120+$F$2))</f>
        <v>0.08</v>
      </c>
      <c r="T120" s="54" t="str">
        <f>IF(R120&gt;S120,"R","D")</f>
        <v>R</v>
      </c>
      <c r="U120" s="76" t="str">
        <f t="shared" si="5"/>
        <v/>
      </c>
    </row>
    <row r="121" spans="1:21" ht="13" x14ac:dyDescent="0.15">
      <c r="A121" s="13">
        <v>10</v>
      </c>
      <c r="B121" s="84" t="s">
        <v>161</v>
      </c>
      <c r="C121" s="103">
        <v>23606</v>
      </c>
      <c r="D121" s="104">
        <f t="shared" si="6"/>
        <v>1</v>
      </c>
      <c r="E121" s="84"/>
      <c r="F121" s="70"/>
      <c r="G121" s="104">
        <f t="shared" si="7"/>
        <v>0</v>
      </c>
      <c r="H121" s="14">
        <f t="shared" si="10"/>
        <v>1</v>
      </c>
      <c r="I121" s="5" t="str">
        <f t="shared" si="8"/>
        <v>R</v>
      </c>
      <c r="J121" s="25"/>
      <c r="K121" s="2">
        <f>D121-$F$2</f>
        <v>0.92</v>
      </c>
      <c r="L121" s="2">
        <f>G121+$F$2</f>
        <v>0.08</v>
      </c>
      <c r="M121" s="5" t="str">
        <f t="shared" si="9"/>
        <v>R</v>
      </c>
      <c r="N121" s="66"/>
      <c r="O121" s="53" t="s">
        <v>183</v>
      </c>
      <c r="P121" s="71" t="s">
        <v>184</v>
      </c>
      <c r="Q121" s="46"/>
      <c r="R121" s="48" cm="1">
        <f t="array" ref="R121">_xlfn.SWITCH($Q121,"R",($D121+$F$3-$F$2),"D",($D121-$F$2),(D121-$F$2))</f>
        <v>0.92</v>
      </c>
      <c r="S121" s="48" cm="1">
        <f t="array" ref="S121">_xlfn.SWITCH($Q121,"R",($G121+$F$2-$F$3),"D",($G121+$F$3+$F$2),($G121+$F$2))</f>
        <v>0.08</v>
      </c>
      <c r="T121" s="54" t="str">
        <f>IF(R121&gt;S121,"R","D")</f>
        <v>R</v>
      </c>
      <c r="U121" s="76" t="str">
        <f t="shared" si="5"/>
        <v/>
      </c>
    </row>
    <row r="122" spans="1:21" ht="13" x14ac:dyDescent="0.15">
      <c r="A122" s="13">
        <v>12</v>
      </c>
      <c r="B122" s="84" t="s">
        <v>162</v>
      </c>
      <c r="C122" s="103">
        <v>29181</v>
      </c>
      <c r="D122" s="104">
        <f t="shared" si="6"/>
        <v>0.6050759947747113</v>
      </c>
      <c r="E122" s="84" t="s">
        <v>163</v>
      </c>
      <c r="F122" s="103">
        <v>19046</v>
      </c>
      <c r="G122" s="104">
        <f t="shared" si="7"/>
        <v>0.39492400522528875</v>
      </c>
      <c r="H122" s="14">
        <f t="shared" si="10"/>
        <v>0.21015198954942255</v>
      </c>
      <c r="I122" s="5" t="str">
        <f t="shared" si="8"/>
        <v>R</v>
      </c>
      <c r="J122" s="25"/>
      <c r="K122" s="2">
        <f>D122-$F$2</f>
        <v>0.52507599477471134</v>
      </c>
      <c r="L122" s="2">
        <f>G122+$F$2</f>
        <v>0.47492400522528877</v>
      </c>
      <c r="M122" s="5" t="str">
        <f t="shared" si="9"/>
        <v>R</v>
      </c>
      <c r="N122" s="66"/>
      <c r="O122" s="53" t="s">
        <v>162</v>
      </c>
      <c r="P122" s="71" t="s">
        <v>185</v>
      </c>
      <c r="Q122" s="47" t="s">
        <v>4</v>
      </c>
      <c r="R122" s="48" cm="1">
        <f t="array" ref="R122">_xlfn.SWITCH($Q122,"R",($D122+$F$3-$F$2),"D",($D122-$F$2),(D122-$F$2))</f>
        <v>0.52507599477471134</v>
      </c>
      <c r="S122" s="48" cm="1">
        <f t="array" ref="S122">_xlfn.SWITCH($Q122,"R",($G122+$F$2-$F$3),"D",($G122+$F$3+$F$2),($G122+$F$2))</f>
        <v>0.47492400522528877</v>
      </c>
      <c r="T122" s="54" t="str">
        <f>IF(R122&gt;S122,"R","D")</f>
        <v>R</v>
      </c>
      <c r="U122" s="76" t="str">
        <f t="shared" si="5"/>
        <v/>
      </c>
    </row>
    <row r="123" spans="1:21" ht="13" x14ac:dyDescent="0.15">
      <c r="A123" s="13">
        <v>14</v>
      </c>
      <c r="B123" s="84" t="s">
        <v>164</v>
      </c>
      <c r="C123" s="103">
        <v>33142</v>
      </c>
      <c r="D123" s="104">
        <f t="shared" si="6"/>
        <v>1</v>
      </c>
      <c r="E123" s="84"/>
      <c r="F123" s="70"/>
      <c r="G123" s="104">
        <f t="shared" si="7"/>
        <v>0</v>
      </c>
      <c r="H123" s="14">
        <f t="shared" si="10"/>
        <v>1</v>
      </c>
      <c r="I123" s="5" t="str">
        <f t="shared" si="8"/>
        <v>R</v>
      </c>
      <c r="J123" s="25"/>
      <c r="K123" s="2">
        <f>D123-$F$2</f>
        <v>0.92</v>
      </c>
      <c r="L123" s="2">
        <f>G123+$F$2</f>
        <v>0.08</v>
      </c>
      <c r="M123" s="5" t="str">
        <f t="shared" si="9"/>
        <v>R</v>
      </c>
      <c r="N123" s="66"/>
      <c r="O123" s="53" t="s">
        <v>186</v>
      </c>
      <c r="P123" s="71" t="s">
        <v>187</v>
      </c>
      <c r="Q123" s="46"/>
      <c r="R123" s="48" cm="1">
        <f t="array" ref="R123">_xlfn.SWITCH($Q123,"R",($D123+$F$3-$F$2),"D",($D123-$F$2),(D123-$F$2))</f>
        <v>0.92</v>
      </c>
      <c r="S123" s="48" cm="1">
        <f t="array" ref="S123">_xlfn.SWITCH($Q123,"R",($G123+$F$2-$F$3),"D",($G123+$F$3+$F$2),($G123+$F$2))</f>
        <v>0.08</v>
      </c>
      <c r="T123" s="54" t="str">
        <f>IF(R123&gt;S123,"R","D")</f>
        <v>R</v>
      </c>
      <c r="U123" s="76" t="str">
        <f t="shared" si="5"/>
        <v/>
      </c>
    </row>
    <row r="124" spans="1:21" ht="13" x14ac:dyDescent="0.15">
      <c r="A124" s="13">
        <v>16</v>
      </c>
      <c r="B124" s="84" t="s">
        <v>165</v>
      </c>
      <c r="C124" s="103">
        <v>31887</v>
      </c>
      <c r="D124" s="104">
        <f t="shared" si="6"/>
        <v>1</v>
      </c>
      <c r="E124" s="84"/>
      <c r="F124" s="70"/>
      <c r="G124" s="104">
        <f t="shared" si="7"/>
        <v>0</v>
      </c>
      <c r="H124" s="14">
        <f t="shared" si="10"/>
        <v>1</v>
      </c>
      <c r="I124" s="5" t="str">
        <f t="shared" si="8"/>
        <v>R</v>
      </c>
      <c r="J124" s="25"/>
      <c r="K124" s="2">
        <f>D124-$F$2</f>
        <v>0.92</v>
      </c>
      <c r="L124" s="2">
        <f>G124+$F$2</f>
        <v>0.08</v>
      </c>
      <c r="M124" s="5" t="str">
        <f t="shared" si="9"/>
        <v>R</v>
      </c>
      <c r="N124" s="66"/>
      <c r="O124" s="53" t="s">
        <v>165</v>
      </c>
      <c r="P124" s="70"/>
      <c r="Q124" s="46"/>
      <c r="R124" s="46"/>
      <c r="S124" s="46"/>
      <c r="T124" s="52" t="s">
        <v>4</v>
      </c>
      <c r="U124" s="76" t="str">
        <f t="shared" si="5"/>
        <v/>
      </c>
    </row>
    <row r="125" spans="1:21" ht="13" x14ac:dyDescent="0.15">
      <c r="A125" s="13">
        <v>18</v>
      </c>
      <c r="B125" s="84" t="s">
        <v>166</v>
      </c>
      <c r="C125" s="103">
        <v>23308</v>
      </c>
      <c r="D125" s="104">
        <f t="shared" si="6"/>
        <v>1</v>
      </c>
      <c r="E125" s="84"/>
      <c r="F125" s="70"/>
      <c r="G125" s="104">
        <f t="shared" si="7"/>
        <v>0</v>
      </c>
      <c r="H125" s="14">
        <f t="shared" si="10"/>
        <v>1</v>
      </c>
      <c r="I125" s="5" t="str">
        <f t="shared" si="8"/>
        <v>R</v>
      </c>
      <c r="J125" s="25"/>
      <c r="K125" s="2">
        <f>D125-$F$2</f>
        <v>0.92</v>
      </c>
      <c r="L125" s="2">
        <f>G125+$F$2</f>
        <v>0.08</v>
      </c>
      <c r="M125" s="5" t="str">
        <f t="shared" si="9"/>
        <v>R</v>
      </c>
      <c r="N125" s="66"/>
      <c r="O125" s="53" t="s">
        <v>166</v>
      </c>
      <c r="P125" s="70"/>
      <c r="Q125" s="46"/>
      <c r="R125" s="46"/>
      <c r="S125" s="46"/>
      <c r="T125" s="52" t="s">
        <v>4</v>
      </c>
      <c r="U125" s="76" t="str">
        <f t="shared" si="5"/>
        <v/>
      </c>
    </row>
    <row r="126" spans="1:21" ht="13" x14ac:dyDescent="0.15">
      <c r="A126" s="13">
        <v>20</v>
      </c>
      <c r="B126" s="84" t="s">
        <v>19</v>
      </c>
      <c r="C126" s="103">
        <v>22166</v>
      </c>
      <c r="D126" s="104">
        <f t="shared" si="6"/>
        <v>0.5629889261404043</v>
      </c>
      <c r="E126" s="84" t="s">
        <v>167</v>
      </c>
      <c r="F126" s="103">
        <v>17206</v>
      </c>
      <c r="G126" s="104">
        <f t="shared" si="7"/>
        <v>0.43701107385959564</v>
      </c>
      <c r="H126" s="14">
        <f t="shared" si="10"/>
        <v>0.12597785228080866</v>
      </c>
      <c r="I126" s="5" t="str">
        <f t="shared" si="8"/>
        <v>R</v>
      </c>
      <c r="J126" s="25"/>
      <c r="K126" s="2">
        <f>D126-$F$2</f>
        <v>0.48298892614040428</v>
      </c>
      <c r="L126" s="2">
        <f>G126+$F$2</f>
        <v>0.51701107385959566</v>
      </c>
      <c r="M126" s="5" t="str">
        <f t="shared" si="9"/>
        <v>D</v>
      </c>
      <c r="N126" s="66"/>
      <c r="O126" s="53" t="s">
        <v>19</v>
      </c>
      <c r="P126" s="71" t="s">
        <v>188</v>
      </c>
      <c r="Q126" s="47" t="s">
        <v>4</v>
      </c>
      <c r="R126" s="48" cm="1">
        <f t="array" ref="R126">_xlfn.SWITCH($Q126,"R",($D126+$F$3-$F$2),"D",($D126-$F$2),(D126-$F$2))</f>
        <v>0.48298892614040428</v>
      </c>
      <c r="S126" s="48" cm="1">
        <f t="array" ref="S126">_xlfn.SWITCH($Q126,"R",($G126+$F$2-$F$3),"D",($G126+$F$3+$F$2),($G126+$F$2))</f>
        <v>0.51701107385959566</v>
      </c>
      <c r="T126" s="54" t="str">
        <f>IF(R126&gt;S126,"R","D")</f>
        <v>D</v>
      </c>
      <c r="U126" s="76" t="str">
        <f t="shared" si="5"/>
        <v>Flip</v>
      </c>
    </row>
    <row r="127" spans="1:21" ht="13" x14ac:dyDescent="0.15">
      <c r="A127" s="13">
        <v>22</v>
      </c>
      <c r="B127" s="84" t="s">
        <v>168</v>
      </c>
      <c r="C127" s="103">
        <v>23486</v>
      </c>
      <c r="D127" s="104">
        <f t="shared" si="6"/>
        <v>0.59716748455338298</v>
      </c>
      <c r="E127" s="84" t="s">
        <v>169</v>
      </c>
      <c r="F127" s="103">
        <v>15843</v>
      </c>
      <c r="G127" s="104">
        <f t="shared" si="7"/>
        <v>0.40283251544661702</v>
      </c>
      <c r="H127" s="14">
        <f t="shared" si="10"/>
        <v>0.19433496910676595</v>
      </c>
      <c r="I127" s="5" t="str">
        <f t="shared" si="8"/>
        <v>R</v>
      </c>
      <c r="J127" s="25"/>
      <c r="K127" s="2">
        <f>D127-$F$2</f>
        <v>0.51716748455338302</v>
      </c>
      <c r="L127" s="2">
        <f>G127+$F$2</f>
        <v>0.48283251544661704</v>
      </c>
      <c r="M127" s="5" t="str">
        <f t="shared" si="9"/>
        <v>R</v>
      </c>
      <c r="N127" s="66"/>
      <c r="O127" s="53" t="s">
        <v>168</v>
      </c>
      <c r="P127" s="70"/>
      <c r="Q127" s="46"/>
      <c r="R127" s="46"/>
      <c r="S127" s="46"/>
      <c r="T127" s="52" t="s">
        <v>4</v>
      </c>
      <c r="U127" s="76" t="str">
        <f t="shared" si="5"/>
        <v/>
      </c>
    </row>
    <row r="128" spans="1:21" ht="13" x14ac:dyDescent="0.15">
      <c r="A128" s="13">
        <v>24</v>
      </c>
      <c r="B128" s="84" t="s">
        <v>170</v>
      </c>
      <c r="C128" s="103">
        <v>27346</v>
      </c>
      <c r="D128" s="104">
        <f t="shared" si="6"/>
        <v>0.61720760167923083</v>
      </c>
      <c r="E128" s="84" t="s">
        <v>171</v>
      </c>
      <c r="F128" s="103">
        <v>16960</v>
      </c>
      <c r="G128" s="104">
        <f t="shared" si="7"/>
        <v>0.38279239832076922</v>
      </c>
      <c r="H128" s="14">
        <f t="shared" si="10"/>
        <v>0.23441520335846161</v>
      </c>
      <c r="I128" s="5" t="str">
        <f t="shared" si="8"/>
        <v>R</v>
      </c>
      <c r="J128" s="25"/>
      <c r="K128" s="2">
        <f>D128-$F$2</f>
        <v>0.53720760167923087</v>
      </c>
      <c r="L128" s="2">
        <f>G128+$F$2</f>
        <v>0.46279239832076924</v>
      </c>
      <c r="M128" s="5" t="str">
        <f t="shared" si="9"/>
        <v>R</v>
      </c>
      <c r="N128" s="66"/>
      <c r="O128" s="53" t="s">
        <v>170</v>
      </c>
      <c r="P128" s="71" t="s">
        <v>54</v>
      </c>
      <c r="Q128" s="47" t="s">
        <v>4</v>
      </c>
      <c r="R128" s="48" cm="1">
        <f t="array" ref="R128">_xlfn.SWITCH($Q128,"R",($D128+$F$3-$F$2),"D",($D128-$F$2),(D128-$F$2))</f>
        <v>0.53720760167923087</v>
      </c>
      <c r="S128" s="48" cm="1">
        <f t="array" ref="S128">_xlfn.SWITCH($Q128,"R",($G128+$F$2-$F$3),"D",($G128+$F$3+$F$2),($G128+$F$2))</f>
        <v>0.46279239832076924</v>
      </c>
      <c r="T128" s="54" t="str">
        <f>IF(R128&gt;S128,"R","D")</f>
        <v>R</v>
      </c>
      <c r="U128" s="76" t="str">
        <f t="shared" si="5"/>
        <v/>
      </c>
    </row>
    <row r="129" spans="1:21" ht="13" x14ac:dyDescent="0.15">
      <c r="A129" s="13">
        <v>26</v>
      </c>
      <c r="B129" s="84" t="s">
        <v>172</v>
      </c>
      <c r="C129" s="103">
        <v>18855</v>
      </c>
      <c r="D129" s="104">
        <f t="shared" si="6"/>
        <v>0.39540736080528466</v>
      </c>
      <c r="E129" s="84" t="s">
        <v>173</v>
      </c>
      <c r="F129" s="103">
        <v>28830</v>
      </c>
      <c r="G129" s="104">
        <f t="shared" si="7"/>
        <v>0.60459263919471529</v>
      </c>
      <c r="H129" s="14">
        <f t="shared" si="10"/>
        <v>-0.20918527838943063</v>
      </c>
      <c r="I129" s="5" t="str">
        <f t="shared" si="8"/>
        <v>D</v>
      </c>
      <c r="J129" s="25"/>
      <c r="K129" s="2">
        <f>D129-$F$2</f>
        <v>0.31540736080528464</v>
      </c>
      <c r="L129" s="2">
        <f>G129+$F$2</f>
        <v>0.68459263919471525</v>
      </c>
      <c r="M129" s="5" t="str">
        <f t="shared" si="9"/>
        <v>D</v>
      </c>
      <c r="N129" s="66"/>
      <c r="O129" s="53" t="s">
        <v>189</v>
      </c>
      <c r="P129" s="71" t="s">
        <v>173</v>
      </c>
      <c r="Q129" s="47" t="s">
        <v>5</v>
      </c>
      <c r="R129" s="48" cm="1">
        <f t="array" ref="R129">_xlfn.SWITCH($Q129,"R",($D129+$F$3-$F$2),"D",($D129-$F$2),(D129-$F$2))</f>
        <v>0.31540736080528464</v>
      </c>
      <c r="S129" s="48" cm="1">
        <f t="array" ref="S129">_xlfn.SWITCH($Q129,"R",($G129+$F$2-$F$3),"D",($G129+$F$3+$F$2),($G129+$F$2))</f>
        <v>0.68459263919471525</v>
      </c>
      <c r="T129" s="54" t="str">
        <f>IF(R129&gt;S129,"R","D")</f>
        <v>D</v>
      </c>
      <c r="U129" s="76" t="str">
        <f t="shared" si="5"/>
        <v/>
      </c>
    </row>
    <row r="130" spans="1:21" ht="13" x14ac:dyDescent="0.15">
      <c r="A130" s="13">
        <v>28</v>
      </c>
      <c r="B130" s="84" t="s">
        <v>174</v>
      </c>
      <c r="C130" s="103">
        <v>27097</v>
      </c>
      <c r="D130" s="104">
        <f t="shared" si="6"/>
        <v>0.98007089120370372</v>
      </c>
      <c r="E130" s="84" t="s">
        <v>175</v>
      </c>
      <c r="F130" s="103">
        <v>551</v>
      </c>
      <c r="G130" s="104">
        <f t="shared" si="7"/>
        <v>1.9929108796296297E-2</v>
      </c>
      <c r="H130" s="14">
        <f t="shared" si="10"/>
        <v>0.96014178240740744</v>
      </c>
      <c r="I130" s="5" t="str">
        <f t="shared" si="8"/>
        <v>R</v>
      </c>
      <c r="J130" s="25"/>
      <c r="K130" s="2">
        <f>D130-$F$2</f>
        <v>0.90007089120370376</v>
      </c>
      <c r="L130" s="2">
        <f>G130+$F$2</f>
        <v>9.9929108796296295E-2</v>
      </c>
      <c r="M130" s="5" t="str">
        <f t="shared" si="9"/>
        <v>R</v>
      </c>
      <c r="N130" s="66"/>
      <c r="O130" s="53" t="s">
        <v>190</v>
      </c>
      <c r="P130" s="70"/>
      <c r="Q130" s="46"/>
      <c r="R130" s="46"/>
      <c r="S130" s="46"/>
      <c r="T130" s="52" t="s">
        <v>4</v>
      </c>
      <c r="U130" s="76" t="str">
        <f t="shared" si="5"/>
        <v/>
      </c>
    </row>
    <row r="131" spans="1:21" ht="13" x14ac:dyDescent="0.15">
      <c r="A131" s="13">
        <v>30</v>
      </c>
      <c r="B131" s="84" t="s">
        <v>20</v>
      </c>
      <c r="C131" s="103">
        <v>25581</v>
      </c>
      <c r="D131" s="104">
        <f t="shared" si="6"/>
        <v>0.73726835173069716</v>
      </c>
      <c r="E131" s="84" t="s">
        <v>176</v>
      </c>
      <c r="F131" s="103">
        <v>9116</v>
      </c>
      <c r="G131" s="104">
        <f t="shared" si="7"/>
        <v>0.26273164826930284</v>
      </c>
      <c r="H131" s="14">
        <f t="shared" si="10"/>
        <v>0.47453670346139432</v>
      </c>
      <c r="I131" s="5" t="str">
        <f t="shared" si="8"/>
        <v>R</v>
      </c>
      <c r="J131" s="25"/>
      <c r="K131" s="2">
        <f>D131-$F$2</f>
        <v>0.6572683517306972</v>
      </c>
      <c r="L131" s="2">
        <f>G131+$F$2</f>
        <v>0.34273164826930286</v>
      </c>
      <c r="M131" s="5" t="str">
        <f t="shared" si="9"/>
        <v>R</v>
      </c>
      <c r="N131" s="66"/>
      <c r="O131" s="53" t="s">
        <v>191</v>
      </c>
      <c r="P131" s="70"/>
      <c r="Q131" s="46"/>
      <c r="R131" s="46"/>
      <c r="S131" s="46"/>
      <c r="T131" s="52" t="s">
        <v>4</v>
      </c>
      <c r="U131" s="76" t="str">
        <f t="shared" si="5"/>
        <v/>
      </c>
    </row>
    <row r="132" spans="1:21" ht="13" x14ac:dyDescent="0.15">
      <c r="A132" s="13">
        <v>32</v>
      </c>
      <c r="B132" s="84" t="s">
        <v>133</v>
      </c>
      <c r="C132" s="103">
        <v>28682</v>
      </c>
      <c r="D132" s="104">
        <f t="shared" si="6"/>
        <v>1</v>
      </c>
      <c r="E132" s="84"/>
      <c r="F132" s="70"/>
      <c r="G132" s="104">
        <f t="shared" si="7"/>
        <v>0</v>
      </c>
      <c r="H132" s="14">
        <f t="shared" si="10"/>
        <v>1</v>
      </c>
      <c r="I132" s="5" t="str">
        <f t="shared" si="8"/>
        <v>R</v>
      </c>
      <c r="J132" s="25"/>
      <c r="K132" s="2">
        <f>D132-$F$2</f>
        <v>0.92</v>
      </c>
      <c r="L132" s="2">
        <f>G132+$F$2</f>
        <v>0.08</v>
      </c>
      <c r="M132" s="5" t="str">
        <f t="shared" si="9"/>
        <v>R</v>
      </c>
      <c r="N132" s="66"/>
      <c r="O132" s="53" t="s">
        <v>133</v>
      </c>
      <c r="P132" s="70"/>
      <c r="Q132" s="46"/>
      <c r="R132" s="46"/>
      <c r="S132" s="46"/>
      <c r="T132" s="52" t="s">
        <v>4</v>
      </c>
      <c r="U132" s="76" t="str">
        <f t="shared" si="5"/>
        <v/>
      </c>
    </row>
    <row r="133" spans="1:21" ht="13" x14ac:dyDescent="0.15">
      <c r="A133" s="13">
        <v>34</v>
      </c>
      <c r="B133" s="84" t="s">
        <v>177</v>
      </c>
      <c r="C133" s="103">
        <v>25049</v>
      </c>
      <c r="D133" s="104">
        <f t="shared" si="6"/>
        <v>0.59118264850959379</v>
      </c>
      <c r="E133" s="84" t="s">
        <v>178</v>
      </c>
      <c r="F133" s="103">
        <v>17322</v>
      </c>
      <c r="G133" s="104">
        <f t="shared" si="7"/>
        <v>0.40881735149040616</v>
      </c>
      <c r="H133" s="14">
        <f t="shared" si="10"/>
        <v>0.18236529701918763</v>
      </c>
      <c r="I133" s="5" t="str">
        <f t="shared" si="8"/>
        <v>R</v>
      </c>
      <c r="J133" s="25"/>
      <c r="K133" s="2">
        <f>D133-$F$2</f>
        <v>0.51118264850959383</v>
      </c>
      <c r="L133" s="2">
        <f>G133+$F$2</f>
        <v>0.48881735149040617</v>
      </c>
      <c r="M133" s="5" t="str">
        <f t="shared" si="9"/>
        <v>R</v>
      </c>
      <c r="N133" s="66"/>
      <c r="O133" s="53" t="s">
        <v>177</v>
      </c>
      <c r="P133" s="71" t="s">
        <v>192</v>
      </c>
      <c r="Q133" s="47" t="s">
        <v>4</v>
      </c>
      <c r="R133" s="48" cm="1">
        <f t="array" ref="R133">_xlfn.SWITCH($Q133,"R",($D133+$F$3-$F$2),"D",($D133-$F$2),(D133-$F$2))</f>
        <v>0.51118264850959383</v>
      </c>
      <c r="S133" s="48" cm="1">
        <f t="array" ref="S133">_xlfn.SWITCH($Q133,"R",($G133+$F$2-$F$3),"D",($G133+$F$3+$F$2),($G133+$F$2))</f>
        <v>0.48881735149040617</v>
      </c>
      <c r="T133" s="54" t="str">
        <f>IF(R133&gt;S133,"R","D")</f>
        <v>R</v>
      </c>
      <c r="U133" s="76" t="str">
        <f t="shared" si="5"/>
        <v/>
      </c>
    </row>
    <row r="134" spans="1:21" ht="13" x14ac:dyDescent="0.15">
      <c r="A134" s="13">
        <v>36</v>
      </c>
      <c r="B134" s="84" t="s">
        <v>83</v>
      </c>
      <c r="C134" s="103">
        <v>36845</v>
      </c>
      <c r="D134" s="104">
        <f t="shared" si="6"/>
        <v>1</v>
      </c>
      <c r="E134" s="84"/>
      <c r="F134" s="103"/>
      <c r="G134" s="104">
        <f t="shared" si="7"/>
        <v>0</v>
      </c>
      <c r="H134" s="14">
        <f t="shared" si="10"/>
        <v>1</v>
      </c>
      <c r="I134" s="5" t="str">
        <f t="shared" si="8"/>
        <v>R</v>
      </c>
      <c r="J134" s="25"/>
      <c r="K134" s="2">
        <f>D134-$F$2</f>
        <v>0.92</v>
      </c>
      <c r="L134" s="2">
        <f>G134+$F$2</f>
        <v>0.08</v>
      </c>
      <c r="M134" s="5" t="str">
        <f t="shared" si="9"/>
        <v>R</v>
      </c>
      <c r="N134" s="66"/>
      <c r="O134" s="53" t="s">
        <v>193</v>
      </c>
      <c r="P134" s="71" t="s">
        <v>194</v>
      </c>
      <c r="Q134" s="46"/>
      <c r="R134" s="48" cm="1">
        <f t="array" ref="R134">_xlfn.SWITCH($Q134,"R",($D134+$F$3-$F$2),"D",($D134-$F$2),(D134-$F$2))</f>
        <v>0.92</v>
      </c>
      <c r="S134" s="48" cm="1">
        <f t="array" ref="S134">_xlfn.SWITCH($Q134,"R",($G134+$F$2-$F$3),"D",($G134+$F$3+$F$2),($G134+$F$2))</f>
        <v>0.08</v>
      </c>
      <c r="T134" s="54" t="str">
        <f>IF(R134&gt;S134,"R","D")</f>
        <v>R</v>
      </c>
      <c r="U134" s="76" t="str">
        <f t="shared" si="5"/>
        <v/>
      </c>
    </row>
    <row r="135" spans="1:21" ht="13" x14ac:dyDescent="0.15">
      <c r="A135" s="67">
        <v>38</v>
      </c>
      <c r="B135" s="100" t="s">
        <v>60</v>
      </c>
      <c r="C135" s="67">
        <v>26768</v>
      </c>
      <c r="D135" s="105">
        <f t="shared" si="6"/>
        <v>1</v>
      </c>
      <c r="E135" s="100"/>
      <c r="F135" s="67"/>
      <c r="G135" s="105">
        <f t="shared" si="7"/>
        <v>0</v>
      </c>
      <c r="H135" s="68">
        <f t="shared" si="10"/>
        <v>1</v>
      </c>
      <c r="I135" s="58" t="str">
        <f t="shared" si="8"/>
        <v>R</v>
      </c>
      <c r="J135" s="62"/>
      <c r="K135" s="60">
        <f>D135-$F$2</f>
        <v>0.92</v>
      </c>
      <c r="L135" s="60">
        <f>G135+$F$2</f>
        <v>0.08</v>
      </c>
      <c r="M135" s="58" t="str">
        <f t="shared" si="9"/>
        <v>R</v>
      </c>
      <c r="N135" s="66"/>
      <c r="O135" s="55" t="s">
        <v>60</v>
      </c>
      <c r="P135" s="61"/>
      <c r="Q135" s="56"/>
      <c r="R135" s="56"/>
      <c r="S135" s="56"/>
      <c r="T135" s="57" t="s">
        <v>4</v>
      </c>
      <c r="U135" s="77" t="str">
        <f t="shared" si="5"/>
        <v/>
      </c>
    </row>
    <row r="136" spans="1:21" ht="13" x14ac:dyDescent="0.15">
      <c r="N136" s="15"/>
      <c r="O136" s="12"/>
    </row>
    <row r="137" spans="1:21" ht="13" x14ac:dyDescent="0.15">
      <c r="N137" s="15"/>
      <c r="O137" s="12"/>
    </row>
    <row r="138" spans="1:21" ht="13" x14ac:dyDescent="0.15">
      <c r="N138" s="15"/>
      <c r="O138" s="12"/>
    </row>
    <row r="139" spans="1:21" ht="13" x14ac:dyDescent="0.15">
      <c r="N139" s="15"/>
      <c r="O139" s="12"/>
    </row>
    <row r="140" spans="1:21" ht="13" x14ac:dyDescent="0.15">
      <c r="N140" s="15"/>
      <c r="O140" s="12"/>
    </row>
    <row r="141" spans="1:21" ht="13" x14ac:dyDescent="0.15">
      <c r="N141" s="15"/>
      <c r="O141" s="12"/>
    </row>
    <row r="142" spans="1:21" ht="13" x14ac:dyDescent="0.15">
      <c r="N142" s="15"/>
      <c r="O142" s="12"/>
    </row>
    <row r="143" spans="1:21" ht="13" x14ac:dyDescent="0.15">
      <c r="N143" s="15"/>
      <c r="O143" s="12"/>
    </row>
    <row r="144" spans="1:21" ht="13" x14ac:dyDescent="0.15">
      <c r="N144" s="15"/>
      <c r="O144" s="12"/>
    </row>
  </sheetData>
  <customSheetViews>
    <customSheetView guid="{FC39630D-B2FE-2A4E-BCED-40AB76C9E0F1}" scale="120" showGridLines="0">
      <pane ySplit="9" topLeftCell="A10" activePane="bottomLeft" state="frozen"/>
      <selection pane="bottomLeft" activeCell="X4" sqref="X4"/>
      <pageMargins left="0.7" right="0.7" top="0.75" bottom="0.75" header="0.3" footer="0.3"/>
      <pageSetup orientation="portrait" horizontalDpi="0" verticalDpi="0"/>
    </customSheetView>
    <customSheetView guid="{34397DDA-8BC8-0F42-B9E4-958B8B51812D}" scale="120" showGridLines="0" hiddenColumns="1">
      <pane ySplit="9" topLeftCell="A10" activePane="bottomLeft" state="frozen"/>
      <selection pane="bottomLeft" activeCell="AA15" sqref="AA15"/>
      <pageMargins left="0.7" right="0.7" top="0.75" bottom="0.75" header="0.3" footer="0.3"/>
      <pageSetup orientation="portrait" horizontalDpi="0" verticalDpi="0"/>
    </customSheetView>
    <customSheetView guid="{B1177F8A-0EDA-D247-8135-4A8BE0CE3ABC}" scale="120" showGridLines="0" hiddenColumns="1">
      <pane ySplit="9" topLeftCell="A10" activePane="bottomLeft" state="frozen"/>
      <selection pane="bottomLeft" activeCell="AC15" sqref="AC15"/>
      <pageMargins left="0.7" right="0.7" top="0.75" bottom="0.75" header="0.3" footer="0.3"/>
      <pageSetup orientation="portrait" horizontalDpi="0" verticalDpi="0"/>
    </customSheetView>
  </customSheetViews>
  <mergeCells count="13">
    <mergeCell ref="S6:T6"/>
    <mergeCell ref="O5:T5"/>
    <mergeCell ref="G6:I6"/>
    <mergeCell ref="G113:I113"/>
    <mergeCell ref="L113:M113"/>
    <mergeCell ref="K5:M5"/>
    <mergeCell ref="A5:I5"/>
    <mergeCell ref="A4:T4"/>
    <mergeCell ref="A111:T111"/>
    <mergeCell ref="A112:I112"/>
    <mergeCell ref="K112:M112"/>
    <mergeCell ref="O112:T112"/>
    <mergeCell ref="S113:T113"/>
  </mergeCells>
  <conditionalFormatting sqref="I10:J109 I117:J135">
    <cfRule type="containsText" dxfId="9" priority="9" operator="containsText" text="R">
      <formula>NOT(ISERROR(SEARCH(("R"),(I10))))</formula>
    </cfRule>
    <cfRule type="containsText" dxfId="8" priority="10" operator="containsText" text="D">
      <formula>NOT(ISERROR(SEARCH(("D"),(I10))))</formula>
    </cfRule>
  </conditionalFormatting>
  <conditionalFormatting sqref="I117:J135">
    <cfRule type="containsText" dxfId="7" priority="11" operator="containsText" text="R">
      <formula>NOT(ISERROR(SEARCH(("R"),(I117))))</formula>
    </cfRule>
    <cfRule type="containsText" dxfId="6" priority="12" operator="containsText" text="D">
      <formula>NOT(ISERROR(SEARCH(("D"),(I117))))</formula>
    </cfRule>
  </conditionalFormatting>
  <conditionalFormatting sqref="M10:M110 M114:M115 M117:M135">
    <cfRule type="containsText" dxfId="5" priority="13" operator="containsText" text="R">
      <formula>NOT(ISERROR(SEARCH(("R"),(M10))))</formula>
    </cfRule>
    <cfRule type="containsText" dxfId="4" priority="14" operator="containsText" text="D">
      <formula>NOT(ISERROR(SEARCH(("D"),(M10))))</formula>
    </cfRule>
  </conditionalFormatting>
  <conditionalFormatting sqref="T117:T135">
    <cfRule type="containsText" dxfId="3" priority="6" operator="containsText" text="D">
      <formula>NOT(ISERROR(SEARCH("D",T117)))</formula>
    </cfRule>
    <cfRule type="containsText" dxfId="2" priority="7" operator="containsText" text="R">
      <formula>NOT(ISERROR(SEARCH("R",T117)))</formula>
    </cfRule>
  </conditionalFormatting>
  <conditionalFormatting sqref="T10:T109">
    <cfRule type="containsText" dxfId="1" priority="4" operator="containsText" text="D">
      <formula>NOT(ISERROR(SEARCH("D",T10)))</formula>
    </cfRule>
    <cfRule type="containsText" dxfId="0" priority="5" operator="containsText" text="R">
      <formula>NOT(ISERROR(SEARCH("R",T10)))</formula>
    </cfRule>
  </conditionalFormatting>
  <conditionalFormatting sqref="H10:H109">
    <cfRule type="colorScale" priority="3">
      <colorScale>
        <cfvo type="min"/>
        <cfvo type="num" val="0"/>
        <cfvo type="max"/>
        <color rgb="FF5A8AC6"/>
        <color rgb="FFFCFCFF"/>
        <color rgb="FFF8696B"/>
      </colorScale>
    </cfRule>
  </conditionalFormatting>
  <conditionalFormatting sqref="H117:H135">
    <cfRule type="colorScale" priority="1">
      <colorScale>
        <cfvo type="min"/>
        <cfvo type="percentile" val="50"/>
        <cfvo type="max"/>
        <color rgb="FF5A8AC6"/>
        <color rgb="FFFCFCFF"/>
        <color rgb="FFF8696B"/>
      </colorScale>
    </cfRule>
  </conditionalFormatting>
  <pageMargins left="0.7" right="0.7" top="0.75" bottom="0.75" header="0.3" footer="0.3"/>
  <pageSetup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AF4D9-00CF-6146-9875-D879A956598F}">
  <sheetPr codeName="Sheet2"/>
  <dimension ref="C3:E8"/>
  <sheetViews>
    <sheetView showGridLines="0" zoomScale="180" zoomScaleNormal="180" workbookViewId="0">
      <selection activeCell="H14" sqref="H14"/>
    </sheetView>
  </sheetViews>
  <sheetFormatPr baseColWidth="10" defaultRowHeight="13" x14ac:dyDescent="0.15"/>
  <cols>
    <col min="3" max="3" width="19" bestFit="1" customWidth="1"/>
    <col min="4" max="5" width="6.6640625" customWidth="1"/>
  </cols>
  <sheetData>
    <row r="3" spans="3:5" ht="16" x14ac:dyDescent="0.2">
      <c r="C3" s="81" t="s">
        <v>267</v>
      </c>
      <c r="D3" s="82"/>
      <c r="E3" s="83"/>
    </row>
    <row r="4" spans="3:5" x14ac:dyDescent="0.15">
      <c r="C4" s="89"/>
      <c r="D4" s="90">
        <v>2024</v>
      </c>
      <c r="E4" s="91">
        <v>2026</v>
      </c>
    </row>
    <row r="5" spans="3:5" x14ac:dyDescent="0.15">
      <c r="C5" s="86" t="s">
        <v>258</v>
      </c>
      <c r="D5" s="70">
        <v>43</v>
      </c>
      <c r="E5" s="85">
        <v>52</v>
      </c>
    </row>
    <row r="6" spans="3:5" x14ac:dyDescent="0.15">
      <c r="C6" s="86" t="s">
        <v>259</v>
      </c>
      <c r="D6" s="70">
        <v>12</v>
      </c>
      <c r="E6" s="85">
        <v>7</v>
      </c>
    </row>
    <row r="7" spans="3:5" x14ac:dyDescent="0.15">
      <c r="C7" s="89"/>
      <c r="D7" s="90">
        <v>2022</v>
      </c>
      <c r="E7" s="91">
        <v>2026</v>
      </c>
    </row>
    <row r="8" spans="3:5" x14ac:dyDescent="0.15">
      <c r="C8" s="87" t="s">
        <v>260</v>
      </c>
      <c r="D8" s="61">
        <v>10</v>
      </c>
      <c r="E8" s="88">
        <v>9</v>
      </c>
    </row>
  </sheetData>
  <customSheetViews>
    <customSheetView guid="{FC39630D-B2FE-2A4E-BCED-40AB76C9E0F1}" scale="180" showGridLines="0">
      <selection activeCell="H14" sqref="H14"/>
      <pageMargins left="0.7" right="0.7" top="0.75" bottom="0.75" header="0.3" footer="0.3"/>
      <pageSetup orientation="portrait" horizontalDpi="0" verticalDpi="0"/>
    </customSheetView>
    <customSheetView guid="{34397DDA-8BC8-0F42-B9E4-958B8B51812D}" scale="180" showGridLines="0">
      <selection activeCell="H14" sqref="H14"/>
      <pageMargins left="0.7" right="0.7" top="0.75" bottom="0.75" header="0.3" footer="0.3"/>
      <pageSetup orientation="portrait" horizontalDpi="0" verticalDpi="0"/>
    </customSheetView>
    <customSheetView guid="{B1177F8A-0EDA-D247-8135-4A8BE0CE3ABC}" scale="180" showGridLines="0">
      <selection activeCell="H14" sqref="H14"/>
      <pageMargins left="0.7" right="0.7" top="0.75" bottom="0.75" header="0.3" footer="0.3"/>
      <pageSetup orientation="portrait" horizontalDpi="0" verticalDpi="0"/>
    </customSheetView>
  </customSheetViews>
  <mergeCells count="1">
    <mergeCell ref="C3:E3"/>
  </mergeCells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Bruce Maples</cp:lastModifiedBy>
  <dcterms:created xsi:type="dcterms:W3CDTF">2026-05-01T16:10:27Z</dcterms:created>
  <dcterms:modified xsi:type="dcterms:W3CDTF">2026-05-01T19:55:47Z</dcterms:modified>
</cp:coreProperties>
</file>